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4"/>
  <workbookPr codeName="ThisWorkbook" defaultThemeVersion="124226"/>
  <mc:AlternateContent xmlns:mc="http://schemas.openxmlformats.org/markup-compatibility/2006">
    <mc:Choice Requires="x15">
      <x15ac:absPath xmlns:x15ac="http://schemas.microsoft.com/office/spreadsheetml/2010/11/ac" url="/Users/vsutliff/Desktop/"/>
    </mc:Choice>
  </mc:AlternateContent>
  <xr:revisionPtr revIDLastSave="0" documentId="8_{4C56443D-2A9A-F944-84DF-B1532F03EFBB}" xr6:coauthVersionLast="47" xr6:coauthVersionMax="47" xr10:uidLastSave="{00000000-0000-0000-0000-000000000000}"/>
  <bookViews>
    <workbookView xWindow="31000" yWindow="60" windowWidth="21600" windowHeight="11840" xr2:uid="{00000000-000D-0000-FFFF-FFFF00000000}"/>
  </bookViews>
  <sheets>
    <sheet name="UTPOP Power Rankings" sheetId="2" r:id="rId1"/>
  </sheets>
  <definedNames>
    <definedName name="_xlnm._FilterDatabase" localSheetId="0" hidden="1">'UTPOP Power Rankings'!$A$3:$DZ$52</definedName>
    <definedName name="Analysis_Name" localSheetId="0">'UTPOP Power Rankings'!#REF!</definedName>
    <definedName name="Analysis_Name">#REF!</definedName>
    <definedName name="Crosstab_Description" localSheetId="0">'UTPOP Power Rankings'!#REF!</definedName>
    <definedName name="Crosstab_Description">#REF!</definedName>
    <definedName name="FilterInfoRange" localSheetId="0">'UTPOP Power Rankings'!#REF!</definedName>
    <definedName name="FilterInfoRange">#REF!</definedName>
    <definedName name="Heading_Begin" localSheetId="0">'UTPOP Power Rankings'!#REF!</definedName>
    <definedName name="Heading_Begin">#REF!</definedName>
    <definedName name="InfoRange" localSheetId="0">'UTPOP Power Rankings'!#REF!</definedName>
    <definedName name="InfoRange">#REF!</definedName>
    <definedName name="_xlnm.Print_Titles" localSheetId="0">'UTPOP Power Rankings'!$3:$3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 i="2" l="1"/>
  <c r="DL9" i="2"/>
  <c r="DL5" i="2"/>
  <c r="DL19" i="2"/>
  <c r="DL12" i="2"/>
  <c r="DL16" i="2"/>
  <c r="DL10" i="2"/>
  <c r="DL11" i="2"/>
  <c r="DL7" i="2"/>
  <c r="DL6" i="2"/>
  <c r="DL4" i="2"/>
  <c r="DL8" i="2"/>
  <c r="DL18" i="2"/>
  <c r="DL20" i="2"/>
  <c r="DL15" i="2"/>
  <c r="DL23" i="2"/>
  <c r="DL24" i="2"/>
  <c r="DL21" i="2"/>
  <c r="DL30" i="2"/>
  <c r="DL34" i="2"/>
  <c r="DL17" i="2"/>
  <c r="DL14" i="2"/>
  <c r="DL13" i="2"/>
  <c r="DL36" i="2"/>
  <c r="DL33" i="2"/>
  <c r="DL26" i="2"/>
  <c r="DL29" i="2"/>
  <c r="DL28" i="2"/>
  <c r="DL32" i="2"/>
  <c r="DL22" i="2"/>
  <c r="DL35" i="2"/>
  <c r="DL27" i="2"/>
  <c r="DL31" i="2"/>
  <c r="DL25" i="2"/>
  <c r="DK9" i="2"/>
  <c r="DK5" i="2"/>
  <c r="DK19" i="2"/>
  <c r="DK12" i="2"/>
  <c r="DK16" i="2"/>
  <c r="DK10" i="2"/>
  <c r="DK11" i="2"/>
  <c r="DK7" i="2"/>
  <c r="DK6" i="2"/>
  <c r="DK4" i="2"/>
  <c r="DK8" i="2"/>
  <c r="DK18" i="2"/>
  <c r="DK20" i="2"/>
  <c r="DK15" i="2"/>
  <c r="DK23" i="2"/>
  <c r="DK24" i="2"/>
  <c r="DK21" i="2"/>
  <c r="DK30" i="2"/>
  <c r="DK34" i="2"/>
  <c r="DK17" i="2"/>
  <c r="DK14" i="2"/>
  <c r="DK13" i="2"/>
  <c r="DK36" i="2"/>
  <c r="DK33" i="2"/>
  <c r="DK26" i="2"/>
  <c r="DK29" i="2"/>
  <c r="DK28" i="2"/>
  <c r="DK32" i="2"/>
  <c r="DK22" i="2"/>
  <c r="DK35" i="2"/>
  <c r="DK27" i="2"/>
  <c r="DK31" i="2"/>
  <c r="DK25" i="2"/>
  <c r="DJ9" i="2"/>
  <c r="DJ5" i="2"/>
  <c r="DJ19" i="2"/>
  <c r="DJ12" i="2"/>
  <c r="DJ16" i="2"/>
  <c r="DJ10" i="2"/>
  <c r="DJ11" i="2"/>
  <c r="DJ7" i="2"/>
  <c r="DJ6" i="2"/>
  <c r="DJ4" i="2"/>
  <c r="DJ8" i="2"/>
  <c r="DJ18" i="2"/>
  <c r="DJ20" i="2"/>
  <c r="DJ15" i="2"/>
  <c r="DJ23" i="2"/>
  <c r="DJ24" i="2"/>
  <c r="DJ21" i="2"/>
  <c r="DJ30" i="2"/>
  <c r="DJ34" i="2"/>
  <c r="DJ17" i="2"/>
  <c r="DJ14" i="2"/>
  <c r="DJ13" i="2"/>
  <c r="DJ36" i="2"/>
  <c r="DJ33" i="2"/>
  <c r="DJ26" i="2"/>
  <c r="DJ29" i="2"/>
  <c r="DJ28" i="2"/>
  <c r="DJ32" i="2"/>
  <c r="DJ22" i="2"/>
  <c r="DJ35" i="2"/>
  <c r="DJ27" i="2"/>
  <c r="DJ31" i="2"/>
  <c r="DJ25" i="2"/>
  <c r="DI9" i="2"/>
  <c r="DI5" i="2"/>
  <c r="DI19" i="2"/>
  <c r="DI12" i="2"/>
  <c r="DI16" i="2"/>
  <c r="DI10" i="2"/>
  <c r="DI11" i="2"/>
  <c r="DI7" i="2"/>
  <c r="DI6" i="2"/>
  <c r="DI4" i="2"/>
  <c r="DI8" i="2"/>
  <c r="DI18" i="2"/>
  <c r="DI20" i="2"/>
  <c r="DI15" i="2"/>
  <c r="DI23" i="2"/>
  <c r="DI24" i="2"/>
  <c r="DI21" i="2"/>
  <c r="DI30" i="2"/>
  <c r="DI34" i="2"/>
  <c r="DI17" i="2"/>
  <c r="DI14" i="2"/>
  <c r="DI13" i="2"/>
  <c r="DI36" i="2"/>
  <c r="DI33" i="2"/>
  <c r="DI26" i="2"/>
  <c r="DI29" i="2"/>
  <c r="DI28" i="2"/>
  <c r="DI32" i="2"/>
  <c r="DI22" i="2"/>
  <c r="DI35" i="2"/>
  <c r="DI27" i="2"/>
  <c r="DI31" i="2"/>
  <c r="DI25" i="2"/>
  <c r="DH9" i="2"/>
  <c r="DH5" i="2"/>
  <c r="DH19" i="2"/>
  <c r="DH12" i="2"/>
  <c r="DH16" i="2"/>
  <c r="DH10" i="2"/>
  <c r="DH11" i="2"/>
  <c r="DH7" i="2"/>
  <c r="DH6" i="2"/>
  <c r="DH4" i="2"/>
  <c r="DH8" i="2"/>
  <c r="DH18" i="2"/>
  <c r="DH20" i="2"/>
  <c r="DH15" i="2"/>
  <c r="DH23" i="2"/>
  <c r="DH24" i="2"/>
  <c r="DH21" i="2"/>
  <c r="DH30" i="2"/>
  <c r="DH34" i="2"/>
  <c r="DH17" i="2"/>
  <c r="DH14" i="2"/>
  <c r="DH13" i="2"/>
  <c r="DH36" i="2"/>
  <c r="DH33" i="2"/>
  <c r="DH26" i="2"/>
  <c r="DH29" i="2"/>
  <c r="DH28" i="2"/>
  <c r="DH32" i="2"/>
  <c r="DH22" i="2"/>
  <c r="DH35" i="2"/>
  <c r="DH27" i="2"/>
  <c r="DH31" i="2"/>
  <c r="DH25" i="2"/>
  <c r="DG9" i="2"/>
  <c r="DG5" i="2"/>
  <c r="DG19" i="2"/>
  <c r="DG12" i="2"/>
  <c r="DG16" i="2"/>
  <c r="DG10" i="2"/>
  <c r="DG11" i="2"/>
  <c r="DG7" i="2"/>
  <c r="DG6" i="2"/>
  <c r="DG4" i="2"/>
  <c r="DG8" i="2"/>
  <c r="DG18" i="2"/>
  <c r="DG20" i="2"/>
  <c r="DG15" i="2"/>
  <c r="DG23" i="2"/>
  <c r="DG24" i="2"/>
  <c r="DG21" i="2"/>
  <c r="DG30" i="2"/>
  <c r="DG34" i="2"/>
  <c r="DG17" i="2"/>
  <c r="DG14" i="2"/>
  <c r="DG13" i="2"/>
  <c r="DG36" i="2"/>
  <c r="DG33" i="2"/>
  <c r="DG26" i="2"/>
  <c r="DG29" i="2"/>
  <c r="DG28" i="2"/>
  <c r="DG32" i="2"/>
  <c r="DG22" i="2"/>
  <c r="DG35" i="2"/>
  <c r="DG27" i="2"/>
  <c r="DG31" i="2"/>
  <c r="DG25" i="2"/>
  <c r="DF9" i="2"/>
  <c r="DF5" i="2"/>
  <c r="DF19" i="2"/>
  <c r="DF12" i="2"/>
  <c r="DF16" i="2"/>
  <c r="DF10" i="2"/>
  <c r="DF11" i="2"/>
  <c r="DF7" i="2"/>
  <c r="DF6" i="2"/>
  <c r="DF4" i="2"/>
  <c r="DF8" i="2"/>
  <c r="DF18" i="2"/>
  <c r="DF20" i="2"/>
  <c r="DF15" i="2"/>
  <c r="DF23" i="2"/>
  <c r="DF24" i="2"/>
  <c r="DF21" i="2"/>
  <c r="DF30" i="2"/>
  <c r="DF34" i="2"/>
  <c r="DF17" i="2"/>
  <c r="DF14" i="2"/>
  <c r="DF13" i="2"/>
  <c r="DF36" i="2"/>
  <c r="DF33" i="2"/>
  <c r="DF26" i="2"/>
  <c r="DF29" i="2"/>
  <c r="DF28" i="2"/>
  <c r="DF32" i="2"/>
  <c r="DF22" i="2"/>
  <c r="DF35" i="2"/>
  <c r="DF27" i="2"/>
  <c r="DF31" i="2"/>
  <c r="DF25" i="2"/>
  <c r="DE9" i="2"/>
  <c r="DE5" i="2"/>
  <c r="DE19" i="2"/>
  <c r="DE12" i="2"/>
  <c r="DE16" i="2"/>
  <c r="DE10" i="2"/>
  <c r="DE11" i="2"/>
  <c r="DE7" i="2"/>
  <c r="DE6" i="2"/>
  <c r="DE4" i="2"/>
  <c r="DE8" i="2"/>
  <c r="DE18" i="2"/>
  <c r="DE20" i="2"/>
  <c r="DE15" i="2"/>
  <c r="DE23" i="2"/>
  <c r="DE24" i="2"/>
  <c r="DE21" i="2"/>
  <c r="DE30" i="2"/>
  <c r="DE34" i="2"/>
  <c r="DE17" i="2"/>
  <c r="DE14" i="2"/>
  <c r="DE13" i="2"/>
  <c r="DE36" i="2"/>
  <c r="DE33" i="2"/>
  <c r="DE26" i="2"/>
  <c r="DE29" i="2"/>
  <c r="DE28" i="2"/>
  <c r="DE32" i="2"/>
  <c r="DE22" i="2"/>
  <c r="DE35" i="2"/>
  <c r="DE27" i="2"/>
  <c r="DE31" i="2"/>
  <c r="DE25" i="2"/>
  <c r="DD9" i="2"/>
  <c r="DD5" i="2"/>
  <c r="DD19" i="2"/>
  <c r="DD12" i="2"/>
  <c r="DD16" i="2"/>
  <c r="DD10" i="2"/>
  <c r="DD11" i="2"/>
  <c r="DD7" i="2"/>
  <c r="DD6" i="2"/>
  <c r="DD4" i="2"/>
  <c r="DD8" i="2"/>
  <c r="DD18" i="2"/>
  <c r="DD20" i="2"/>
  <c r="DD15" i="2"/>
  <c r="DD23" i="2"/>
  <c r="DD24" i="2"/>
  <c r="DD21" i="2"/>
  <c r="DD30" i="2"/>
  <c r="DD34" i="2"/>
  <c r="DD17" i="2"/>
  <c r="DD14" i="2"/>
  <c r="DD13" i="2"/>
  <c r="DD36" i="2"/>
  <c r="DD33" i="2"/>
  <c r="DD26" i="2"/>
  <c r="DD29" i="2"/>
  <c r="DD28" i="2"/>
  <c r="DD32" i="2"/>
  <c r="DD22" i="2"/>
  <c r="DD35" i="2"/>
  <c r="DD27" i="2"/>
  <c r="DD31" i="2"/>
  <c r="DD25" i="2"/>
  <c r="DC9" i="2"/>
  <c r="DC5" i="2"/>
  <c r="DC19" i="2"/>
  <c r="DC12" i="2"/>
  <c r="DC16" i="2"/>
  <c r="DC10" i="2"/>
  <c r="DC11" i="2"/>
  <c r="DC7" i="2"/>
  <c r="DC6" i="2"/>
  <c r="DC4" i="2"/>
  <c r="DC8" i="2"/>
  <c r="DC18" i="2"/>
  <c r="DC20" i="2"/>
  <c r="DC15" i="2"/>
  <c r="DC23" i="2"/>
  <c r="DC24" i="2"/>
  <c r="DC21" i="2"/>
  <c r="DC30" i="2"/>
  <c r="DC34" i="2"/>
  <c r="DC17" i="2"/>
  <c r="DC14" i="2"/>
  <c r="DC13" i="2"/>
  <c r="DC36" i="2"/>
  <c r="DC33" i="2"/>
  <c r="DC26" i="2"/>
  <c r="DC29" i="2"/>
  <c r="DC28" i="2"/>
  <c r="DC32" i="2"/>
  <c r="DC22" i="2"/>
  <c r="DC35" i="2"/>
  <c r="DC27" i="2"/>
  <c r="DC31" i="2"/>
  <c r="DC25" i="2"/>
  <c r="DB9" i="2"/>
  <c r="DB5" i="2"/>
  <c r="DB19" i="2"/>
  <c r="DB12" i="2"/>
  <c r="DB16" i="2"/>
  <c r="DB10" i="2"/>
  <c r="DB11" i="2"/>
  <c r="DB7" i="2"/>
  <c r="DB6" i="2"/>
  <c r="DB4" i="2"/>
  <c r="DB8" i="2"/>
  <c r="DB18" i="2"/>
  <c r="DB20" i="2"/>
  <c r="DB15" i="2"/>
  <c r="DB23" i="2"/>
  <c r="DB24" i="2"/>
  <c r="DB21" i="2"/>
  <c r="DB30" i="2"/>
  <c r="DB34" i="2"/>
  <c r="DB17" i="2"/>
  <c r="DB14" i="2"/>
  <c r="DB13" i="2"/>
  <c r="DB36" i="2"/>
  <c r="DB33" i="2"/>
  <c r="DB26" i="2"/>
  <c r="DB29" i="2"/>
  <c r="DB28" i="2"/>
  <c r="DB32" i="2"/>
  <c r="DB22" i="2"/>
  <c r="DB35" i="2"/>
  <c r="DB27" i="2"/>
  <c r="DB31" i="2"/>
  <c r="DB25" i="2"/>
  <c r="DA9" i="2"/>
  <c r="DA5" i="2"/>
  <c r="DA19" i="2"/>
  <c r="DA12" i="2"/>
  <c r="DA16" i="2"/>
  <c r="DA10" i="2"/>
  <c r="DA11" i="2"/>
  <c r="DA7" i="2"/>
  <c r="DA6" i="2"/>
  <c r="DA4" i="2"/>
  <c r="DA8" i="2"/>
  <c r="DA18" i="2"/>
  <c r="DA20" i="2"/>
  <c r="DA15" i="2"/>
  <c r="DA23" i="2"/>
  <c r="DA24" i="2"/>
  <c r="DA21" i="2"/>
  <c r="DA30" i="2"/>
  <c r="DA34" i="2"/>
  <c r="DA17" i="2"/>
  <c r="DA14" i="2"/>
  <c r="DA13" i="2"/>
  <c r="DA36" i="2"/>
  <c r="DA33" i="2"/>
  <c r="DA26" i="2"/>
  <c r="DA29" i="2"/>
  <c r="DA28" i="2"/>
  <c r="DA32" i="2"/>
  <c r="DA22" i="2"/>
  <c r="DA35" i="2"/>
  <c r="DA27" i="2"/>
  <c r="DA31" i="2"/>
  <c r="DA25" i="2"/>
  <c r="CZ9" i="2"/>
  <c r="CZ5" i="2"/>
  <c r="CZ19" i="2"/>
  <c r="CZ12" i="2"/>
  <c r="CZ16" i="2"/>
  <c r="CZ10" i="2"/>
  <c r="CZ11" i="2"/>
  <c r="CZ7" i="2"/>
  <c r="CZ6" i="2"/>
  <c r="CZ4" i="2"/>
  <c r="CZ8" i="2"/>
  <c r="CZ18" i="2"/>
  <c r="CZ20" i="2"/>
  <c r="CZ15" i="2"/>
  <c r="CZ23" i="2"/>
  <c r="CZ24" i="2"/>
  <c r="CZ21" i="2"/>
  <c r="CZ30" i="2"/>
  <c r="CZ34" i="2"/>
  <c r="CZ17" i="2"/>
  <c r="CZ14" i="2"/>
  <c r="CZ13" i="2"/>
  <c r="CZ36" i="2"/>
  <c r="CZ33" i="2"/>
  <c r="CZ26" i="2"/>
  <c r="CZ29" i="2"/>
  <c r="CZ28" i="2"/>
  <c r="CZ32" i="2"/>
  <c r="CZ22" i="2"/>
  <c r="CZ35" i="2"/>
  <c r="CZ27" i="2"/>
  <c r="CZ31" i="2"/>
  <c r="CZ25" i="2"/>
  <c r="CY9" i="2"/>
  <c r="CY5" i="2"/>
  <c r="CY19" i="2"/>
  <c r="CY12" i="2"/>
  <c r="CY16" i="2"/>
  <c r="CY10" i="2"/>
  <c r="CY11" i="2"/>
  <c r="CY7" i="2"/>
  <c r="CY6" i="2"/>
  <c r="CY4" i="2"/>
  <c r="CY8" i="2"/>
  <c r="CY18" i="2"/>
  <c r="CY20" i="2"/>
  <c r="CY15" i="2"/>
  <c r="CY23" i="2"/>
  <c r="CY24" i="2"/>
  <c r="CY21" i="2"/>
  <c r="CY30" i="2"/>
  <c r="CY34" i="2"/>
  <c r="CY17" i="2"/>
  <c r="CY14" i="2"/>
  <c r="CY13" i="2"/>
  <c r="CY36" i="2"/>
  <c r="CY33" i="2"/>
  <c r="CY26" i="2"/>
  <c r="CY29" i="2"/>
  <c r="CY28" i="2"/>
  <c r="CY32" i="2"/>
  <c r="CY22" i="2"/>
  <c r="CY35" i="2"/>
  <c r="CY27" i="2"/>
  <c r="CY31" i="2"/>
  <c r="CY25" i="2"/>
  <c r="CX9" i="2"/>
  <c r="CX5" i="2"/>
  <c r="CX19" i="2"/>
  <c r="CX12" i="2"/>
  <c r="CX16" i="2"/>
  <c r="CX10" i="2"/>
  <c r="CX11" i="2"/>
  <c r="CX7" i="2"/>
  <c r="CX6" i="2"/>
  <c r="CX4" i="2"/>
  <c r="CX8" i="2"/>
  <c r="CX18" i="2"/>
  <c r="CX20" i="2"/>
  <c r="CX15" i="2"/>
  <c r="CX23" i="2"/>
  <c r="CX24" i="2"/>
  <c r="CX21" i="2"/>
  <c r="CX30" i="2"/>
  <c r="CX34" i="2"/>
  <c r="CX17" i="2"/>
  <c r="CX14" i="2"/>
  <c r="CX13" i="2"/>
  <c r="CX36" i="2"/>
  <c r="CX33" i="2"/>
  <c r="CX26" i="2"/>
  <c r="CX29" i="2"/>
  <c r="CX28" i="2"/>
  <c r="CX32" i="2"/>
  <c r="CX22" i="2"/>
  <c r="CX35" i="2"/>
  <c r="CX27" i="2"/>
  <c r="CX31" i="2"/>
  <c r="CX25" i="2"/>
  <c r="CU9" i="2"/>
  <c r="CU5" i="2"/>
  <c r="CU19" i="2"/>
  <c r="CU12" i="2"/>
  <c r="CU16" i="2"/>
  <c r="CU10" i="2"/>
  <c r="CU11" i="2"/>
  <c r="CU7" i="2"/>
  <c r="CU6" i="2"/>
  <c r="CU4" i="2"/>
  <c r="CU8" i="2"/>
  <c r="CU18" i="2"/>
  <c r="CU20" i="2"/>
  <c r="CU15" i="2"/>
  <c r="CU23" i="2"/>
  <c r="CU24" i="2"/>
  <c r="CU21" i="2"/>
  <c r="CU30" i="2"/>
  <c r="CU34" i="2"/>
  <c r="CU17" i="2"/>
  <c r="CU14" i="2"/>
  <c r="CU13" i="2"/>
  <c r="CU36" i="2"/>
  <c r="CU33" i="2"/>
  <c r="CU26" i="2"/>
  <c r="CU29" i="2"/>
  <c r="CU28" i="2"/>
  <c r="CU32" i="2"/>
  <c r="CU22" i="2"/>
  <c r="CU35" i="2"/>
  <c r="CU27" i="2"/>
  <c r="CU31" i="2"/>
  <c r="CU25" i="2"/>
  <c r="CT9" i="2"/>
  <c r="CT5" i="2"/>
  <c r="CT19" i="2"/>
  <c r="CT12" i="2"/>
  <c r="CT16" i="2"/>
  <c r="CT10" i="2"/>
  <c r="CT11" i="2"/>
  <c r="CT7" i="2"/>
  <c r="CT6" i="2"/>
  <c r="CT4" i="2"/>
  <c r="CT8" i="2"/>
  <c r="CT18" i="2"/>
  <c r="CT20" i="2"/>
  <c r="CT15" i="2"/>
  <c r="CT23" i="2"/>
  <c r="CT24" i="2"/>
  <c r="CT21" i="2"/>
  <c r="CT30" i="2"/>
  <c r="CT34" i="2"/>
  <c r="CT17" i="2"/>
  <c r="CT14" i="2"/>
  <c r="CT13" i="2"/>
  <c r="CT36" i="2"/>
  <c r="CT33" i="2"/>
  <c r="CT26" i="2"/>
  <c r="CT29" i="2"/>
  <c r="CT28" i="2"/>
  <c r="CT32" i="2"/>
  <c r="CT22" i="2"/>
  <c r="CT35" i="2"/>
  <c r="CT27" i="2"/>
  <c r="CT31" i="2"/>
  <c r="CT25" i="2"/>
  <c r="CS9" i="2"/>
  <c r="CS5" i="2"/>
  <c r="CS19" i="2"/>
  <c r="CS12" i="2"/>
  <c r="CS16" i="2"/>
  <c r="CS10" i="2"/>
  <c r="CS11" i="2"/>
  <c r="CS7" i="2"/>
  <c r="CS6" i="2"/>
  <c r="CS4" i="2"/>
  <c r="CS8" i="2"/>
  <c r="CS18" i="2"/>
  <c r="CS20" i="2"/>
  <c r="CS15" i="2"/>
  <c r="CS23" i="2"/>
  <c r="CS24" i="2"/>
  <c r="CS21" i="2"/>
  <c r="CS30" i="2"/>
  <c r="CS34" i="2"/>
  <c r="CS17" i="2"/>
  <c r="CS14" i="2"/>
  <c r="CS13" i="2"/>
  <c r="CS36" i="2"/>
  <c r="CS33" i="2"/>
  <c r="CS26" i="2"/>
  <c r="CS29" i="2"/>
  <c r="CS28" i="2"/>
  <c r="CS32" i="2"/>
  <c r="CS22" i="2"/>
  <c r="CS35" i="2"/>
  <c r="CS27" i="2"/>
  <c r="CS31" i="2"/>
  <c r="CS25" i="2"/>
  <c r="CR9" i="2"/>
  <c r="CR5" i="2"/>
  <c r="CR19" i="2"/>
  <c r="CR12" i="2"/>
  <c r="CR16" i="2"/>
  <c r="CR10" i="2"/>
  <c r="CR11" i="2"/>
  <c r="CR7" i="2"/>
  <c r="CR6" i="2"/>
  <c r="CR4" i="2"/>
  <c r="CR8" i="2"/>
  <c r="CR18" i="2"/>
  <c r="CR20" i="2"/>
  <c r="CR15" i="2"/>
  <c r="CR23" i="2"/>
  <c r="CR24" i="2"/>
  <c r="CR21" i="2"/>
  <c r="CR30" i="2"/>
  <c r="CR34" i="2"/>
  <c r="CR17" i="2"/>
  <c r="CR14" i="2"/>
  <c r="CR13" i="2"/>
  <c r="CR36" i="2"/>
  <c r="CR33" i="2"/>
  <c r="CR26" i="2"/>
  <c r="CR29" i="2"/>
  <c r="CR28" i="2"/>
  <c r="CR32" i="2"/>
  <c r="CR22" i="2"/>
  <c r="CR35" i="2"/>
  <c r="CR27" i="2"/>
  <c r="CR31" i="2"/>
  <c r="CR25" i="2"/>
  <c r="CQ9" i="2"/>
  <c r="CQ5" i="2"/>
  <c r="CQ19" i="2"/>
  <c r="CQ12" i="2"/>
  <c r="CQ16" i="2"/>
  <c r="CQ10" i="2"/>
  <c r="CQ11" i="2"/>
  <c r="CQ7" i="2"/>
  <c r="CQ6" i="2"/>
  <c r="CQ4" i="2"/>
  <c r="CQ8" i="2"/>
  <c r="CQ18" i="2"/>
  <c r="CQ20" i="2"/>
  <c r="CQ15" i="2"/>
  <c r="CQ23" i="2"/>
  <c r="CQ24" i="2"/>
  <c r="CQ21" i="2"/>
  <c r="CQ30" i="2"/>
  <c r="CQ34" i="2"/>
  <c r="CQ17" i="2"/>
  <c r="CQ14" i="2"/>
  <c r="CQ13" i="2"/>
  <c r="CQ36" i="2"/>
  <c r="CQ33" i="2"/>
  <c r="CQ26" i="2"/>
  <c r="CQ29" i="2"/>
  <c r="CQ28" i="2"/>
  <c r="CQ32" i="2"/>
  <c r="CQ22" i="2"/>
  <c r="CQ35" i="2"/>
  <c r="CQ27" i="2"/>
  <c r="CQ31" i="2"/>
  <c r="CQ25" i="2"/>
  <c r="CP9" i="2"/>
  <c r="CP5" i="2"/>
  <c r="CP19" i="2"/>
  <c r="CP12" i="2"/>
  <c r="CP16" i="2"/>
  <c r="CP10" i="2"/>
  <c r="CP11" i="2"/>
  <c r="CP7" i="2"/>
  <c r="CP6" i="2"/>
  <c r="CP4" i="2"/>
  <c r="CP8" i="2"/>
  <c r="CP18" i="2"/>
  <c r="CP20" i="2"/>
  <c r="CP15" i="2"/>
  <c r="CP23" i="2"/>
  <c r="CP24" i="2"/>
  <c r="CP21" i="2"/>
  <c r="CP30" i="2"/>
  <c r="CP34" i="2"/>
  <c r="CP17" i="2"/>
  <c r="CP14" i="2"/>
  <c r="CP13" i="2"/>
  <c r="CP36" i="2"/>
  <c r="CP33" i="2"/>
  <c r="CP26" i="2"/>
  <c r="CP29" i="2"/>
  <c r="CP28" i="2"/>
  <c r="CP32" i="2"/>
  <c r="CP22" i="2"/>
  <c r="CP35" i="2"/>
  <c r="CP27" i="2"/>
  <c r="CP31" i="2"/>
  <c r="CP25" i="2"/>
  <c r="CO9" i="2"/>
  <c r="CO5" i="2"/>
  <c r="CO19" i="2"/>
  <c r="CO12" i="2"/>
  <c r="CO16" i="2"/>
  <c r="CO10" i="2"/>
  <c r="CO11" i="2"/>
  <c r="CO7" i="2"/>
  <c r="CO6" i="2"/>
  <c r="CO4" i="2"/>
  <c r="CO8" i="2"/>
  <c r="CO18" i="2"/>
  <c r="CO20" i="2"/>
  <c r="CO15" i="2"/>
  <c r="CO23" i="2"/>
  <c r="CO24" i="2"/>
  <c r="CO21" i="2"/>
  <c r="CO30" i="2"/>
  <c r="CO34" i="2"/>
  <c r="CO17" i="2"/>
  <c r="CO14" i="2"/>
  <c r="CO13" i="2"/>
  <c r="CO36" i="2"/>
  <c r="CO33" i="2"/>
  <c r="CO26" i="2"/>
  <c r="CO29" i="2"/>
  <c r="CO28" i="2"/>
  <c r="CO32" i="2"/>
  <c r="CO22" i="2"/>
  <c r="CO35" i="2"/>
  <c r="CO27" i="2"/>
  <c r="CO31" i="2"/>
  <c r="CO25" i="2"/>
  <c r="CN9" i="2"/>
  <c r="CN5" i="2"/>
  <c r="CN19" i="2"/>
  <c r="CN12" i="2"/>
  <c r="CN16" i="2"/>
  <c r="CN10" i="2"/>
  <c r="CN11" i="2"/>
  <c r="CN7" i="2"/>
  <c r="CN6" i="2"/>
  <c r="CN4" i="2"/>
  <c r="CN8" i="2"/>
  <c r="CN18" i="2"/>
  <c r="CN20" i="2"/>
  <c r="CN15" i="2"/>
  <c r="CN23" i="2"/>
  <c r="CN24" i="2"/>
  <c r="CN21" i="2"/>
  <c r="CN30" i="2"/>
  <c r="CN34" i="2"/>
  <c r="CN17" i="2"/>
  <c r="CN14" i="2"/>
  <c r="CN13" i="2"/>
  <c r="CN36" i="2"/>
  <c r="CN33" i="2"/>
  <c r="CN26" i="2"/>
  <c r="CN29" i="2"/>
  <c r="CN28" i="2"/>
  <c r="CN32" i="2"/>
  <c r="CN22" i="2"/>
  <c r="CN35" i="2"/>
  <c r="CN27" i="2"/>
  <c r="CN31" i="2"/>
  <c r="CN25" i="2"/>
  <c r="CM9" i="2"/>
  <c r="CM5" i="2"/>
  <c r="CM19" i="2"/>
  <c r="CM12" i="2"/>
  <c r="CM16" i="2"/>
  <c r="CM10" i="2"/>
  <c r="CM11" i="2"/>
  <c r="CM7" i="2"/>
  <c r="CM6" i="2"/>
  <c r="CM4" i="2"/>
  <c r="CM8" i="2"/>
  <c r="CM18" i="2"/>
  <c r="CM20" i="2"/>
  <c r="CM15" i="2"/>
  <c r="CM23" i="2"/>
  <c r="CM24" i="2"/>
  <c r="CM21" i="2"/>
  <c r="CM30" i="2"/>
  <c r="CM34" i="2"/>
  <c r="CM17" i="2"/>
  <c r="CM14" i="2"/>
  <c r="CM13" i="2"/>
  <c r="CM36" i="2"/>
  <c r="CM33" i="2"/>
  <c r="CM26" i="2"/>
  <c r="CM29" i="2"/>
  <c r="CM28" i="2"/>
  <c r="CM32" i="2"/>
  <c r="CM22" i="2"/>
  <c r="CM35" i="2"/>
  <c r="CM27" i="2"/>
  <c r="CM31" i="2"/>
  <c r="CM25" i="2"/>
  <c r="CL9" i="2"/>
  <c r="CL5" i="2"/>
  <c r="CL19" i="2"/>
  <c r="CL12" i="2"/>
  <c r="CL16" i="2"/>
  <c r="CL10" i="2"/>
  <c r="CL11" i="2"/>
  <c r="CL7" i="2"/>
  <c r="CL6" i="2"/>
  <c r="CL4" i="2"/>
  <c r="CL8" i="2"/>
  <c r="CL18" i="2"/>
  <c r="CL20" i="2"/>
  <c r="CL15" i="2"/>
  <c r="CL23" i="2"/>
  <c r="CL24" i="2"/>
  <c r="CL21" i="2"/>
  <c r="CL30" i="2"/>
  <c r="CL34" i="2"/>
  <c r="CL17" i="2"/>
  <c r="CL14" i="2"/>
  <c r="CL13" i="2"/>
  <c r="CL36" i="2"/>
  <c r="CL33" i="2"/>
  <c r="CL26" i="2"/>
  <c r="CL29" i="2"/>
  <c r="CL28" i="2"/>
  <c r="CL32" i="2"/>
  <c r="CL22" i="2"/>
  <c r="CL35" i="2"/>
  <c r="CL27" i="2"/>
  <c r="CL31" i="2"/>
  <c r="CL25" i="2"/>
  <c r="CK9" i="2"/>
  <c r="CK5" i="2"/>
  <c r="CK19" i="2"/>
  <c r="CK12" i="2"/>
  <c r="CK16" i="2"/>
  <c r="CK10" i="2"/>
  <c r="CK11" i="2"/>
  <c r="CK7" i="2"/>
  <c r="CK6" i="2"/>
  <c r="CK4" i="2"/>
  <c r="CK8" i="2"/>
  <c r="CK18" i="2"/>
  <c r="CK20" i="2"/>
  <c r="CK15" i="2"/>
  <c r="CK23" i="2"/>
  <c r="CK24" i="2"/>
  <c r="CK21" i="2"/>
  <c r="CK30" i="2"/>
  <c r="CK34" i="2"/>
  <c r="CK17" i="2"/>
  <c r="CK14" i="2"/>
  <c r="CK13" i="2"/>
  <c r="CK36" i="2"/>
  <c r="CK33" i="2"/>
  <c r="CK26" i="2"/>
  <c r="CK29" i="2"/>
  <c r="CK28" i="2"/>
  <c r="CK32" i="2"/>
  <c r="CK22" i="2"/>
  <c r="CK35" i="2"/>
  <c r="CK27" i="2"/>
  <c r="CK31" i="2"/>
  <c r="CK25" i="2"/>
  <c r="CJ9" i="2"/>
  <c r="CJ5" i="2"/>
  <c r="CJ19" i="2"/>
  <c r="CJ12" i="2"/>
  <c r="CJ16" i="2"/>
  <c r="CJ10" i="2"/>
  <c r="CJ11" i="2"/>
  <c r="CJ7" i="2"/>
  <c r="CJ6" i="2"/>
  <c r="CJ4" i="2"/>
  <c r="CJ8" i="2"/>
  <c r="CJ18" i="2"/>
  <c r="CJ20" i="2"/>
  <c r="CJ15" i="2"/>
  <c r="CJ23" i="2"/>
  <c r="CJ24" i="2"/>
  <c r="CJ21" i="2"/>
  <c r="CJ30" i="2"/>
  <c r="CJ34" i="2"/>
  <c r="CJ17" i="2"/>
  <c r="CJ14" i="2"/>
  <c r="CJ13" i="2"/>
  <c r="CJ36" i="2"/>
  <c r="CJ33" i="2"/>
  <c r="CJ26" i="2"/>
  <c r="CJ29" i="2"/>
  <c r="CJ28" i="2"/>
  <c r="CJ32" i="2"/>
  <c r="CJ22" i="2"/>
  <c r="CJ35" i="2"/>
  <c r="CJ27" i="2"/>
  <c r="CJ31" i="2"/>
  <c r="CJ25" i="2"/>
  <c r="CI9" i="2"/>
  <c r="CI5" i="2"/>
  <c r="CI19" i="2"/>
  <c r="CI12" i="2"/>
  <c r="CI16" i="2"/>
  <c r="CI10" i="2"/>
  <c r="CI11" i="2"/>
  <c r="CI7" i="2"/>
  <c r="CI6" i="2"/>
  <c r="CI4" i="2"/>
  <c r="CI8" i="2"/>
  <c r="CI18" i="2"/>
  <c r="CI20" i="2"/>
  <c r="CI15" i="2"/>
  <c r="CI23" i="2"/>
  <c r="CI24" i="2"/>
  <c r="CI21" i="2"/>
  <c r="CI30" i="2"/>
  <c r="CI34" i="2"/>
  <c r="CI17" i="2"/>
  <c r="CI14" i="2"/>
  <c r="CI13" i="2"/>
  <c r="CI36" i="2"/>
  <c r="CI33" i="2"/>
  <c r="CI26" i="2"/>
  <c r="CI29" i="2"/>
  <c r="CI28" i="2"/>
  <c r="CI32" i="2"/>
  <c r="CI22" i="2"/>
  <c r="CI35" i="2"/>
  <c r="CI27" i="2"/>
  <c r="CI31" i="2"/>
  <c r="CI25" i="2"/>
  <c r="CH9" i="2"/>
  <c r="CH5" i="2"/>
  <c r="CH19" i="2"/>
  <c r="CH12" i="2"/>
  <c r="CH16" i="2"/>
  <c r="CH10" i="2"/>
  <c r="CH11" i="2"/>
  <c r="CH7" i="2"/>
  <c r="CH6" i="2"/>
  <c r="CH4" i="2"/>
  <c r="CH8" i="2"/>
  <c r="CH18" i="2"/>
  <c r="CH20" i="2"/>
  <c r="CH15" i="2"/>
  <c r="CH23" i="2"/>
  <c r="CH24" i="2"/>
  <c r="CH21" i="2"/>
  <c r="CH30" i="2"/>
  <c r="CH34" i="2"/>
  <c r="CH17" i="2"/>
  <c r="CH14" i="2"/>
  <c r="CH13" i="2"/>
  <c r="CH36" i="2"/>
  <c r="CH33" i="2"/>
  <c r="CH26" i="2"/>
  <c r="CH29" i="2"/>
  <c r="CH28" i="2"/>
  <c r="CH32" i="2"/>
  <c r="CH22" i="2"/>
  <c r="CH35" i="2"/>
  <c r="CH27" i="2"/>
  <c r="CH31" i="2"/>
  <c r="CH25" i="2"/>
  <c r="CG9" i="2"/>
  <c r="CG5" i="2"/>
  <c r="CG19" i="2"/>
  <c r="CG12" i="2"/>
  <c r="CG16" i="2"/>
  <c r="CG10" i="2"/>
  <c r="CG11" i="2"/>
  <c r="CG7" i="2"/>
  <c r="CG6" i="2"/>
  <c r="CG4" i="2"/>
  <c r="CG8" i="2"/>
  <c r="CG18" i="2"/>
  <c r="CG20" i="2"/>
  <c r="CG15" i="2"/>
  <c r="CG23" i="2"/>
  <c r="CG24" i="2"/>
  <c r="CG21" i="2"/>
  <c r="CG30" i="2"/>
  <c r="CG34" i="2"/>
  <c r="CG17" i="2"/>
  <c r="CG14" i="2"/>
  <c r="CG13" i="2"/>
  <c r="CG36" i="2"/>
  <c r="CG33" i="2"/>
  <c r="CG26" i="2"/>
  <c r="CG29" i="2"/>
  <c r="CG28" i="2"/>
  <c r="CG32" i="2"/>
  <c r="CG22" i="2"/>
  <c r="CG35" i="2"/>
  <c r="CG27" i="2"/>
  <c r="CG31" i="2"/>
  <c r="CG25" i="2"/>
  <c r="CD9" i="2"/>
  <c r="CD5" i="2"/>
  <c r="CD19" i="2"/>
  <c r="CD12" i="2"/>
  <c r="CD16" i="2"/>
  <c r="CD10" i="2"/>
  <c r="CD11" i="2"/>
  <c r="CD7" i="2"/>
  <c r="CD6" i="2"/>
  <c r="CD4" i="2"/>
  <c r="CD8" i="2"/>
  <c r="CD18" i="2"/>
  <c r="CD20" i="2"/>
  <c r="CD15" i="2"/>
  <c r="CD23" i="2"/>
  <c r="CD24" i="2"/>
  <c r="CD21" i="2"/>
  <c r="CD30" i="2"/>
  <c r="CD34" i="2"/>
  <c r="CD17" i="2"/>
  <c r="CD14" i="2"/>
  <c r="CD13" i="2"/>
  <c r="CD36" i="2"/>
  <c r="CD33" i="2"/>
  <c r="CD26" i="2"/>
  <c r="CD29" i="2"/>
  <c r="CD28" i="2"/>
  <c r="CD32" i="2"/>
  <c r="CD22" i="2"/>
  <c r="CD35" i="2"/>
  <c r="CD27" i="2"/>
  <c r="CD31" i="2"/>
  <c r="CD25" i="2"/>
  <c r="CC9" i="2"/>
  <c r="CC5" i="2"/>
  <c r="CC19" i="2"/>
  <c r="CC12" i="2"/>
  <c r="CC16" i="2"/>
  <c r="CC10" i="2"/>
  <c r="CC11" i="2"/>
  <c r="CC7" i="2"/>
  <c r="CC6" i="2"/>
  <c r="CC4" i="2"/>
  <c r="CC8" i="2"/>
  <c r="CC18" i="2"/>
  <c r="CC20" i="2"/>
  <c r="CC15" i="2"/>
  <c r="CC23" i="2"/>
  <c r="CC24" i="2"/>
  <c r="CC21" i="2"/>
  <c r="CC30" i="2"/>
  <c r="CC34" i="2"/>
  <c r="CC17" i="2"/>
  <c r="CC14" i="2"/>
  <c r="CC13" i="2"/>
  <c r="CC36" i="2"/>
  <c r="CC33" i="2"/>
  <c r="CC26" i="2"/>
  <c r="CC29" i="2"/>
  <c r="CC28" i="2"/>
  <c r="CC32" i="2"/>
  <c r="CC22" i="2"/>
  <c r="CC35" i="2"/>
  <c r="CC27" i="2"/>
  <c r="CC31" i="2"/>
  <c r="CC25" i="2"/>
  <c r="CB9" i="2"/>
  <c r="CB5" i="2"/>
  <c r="CB19" i="2"/>
  <c r="CB12" i="2"/>
  <c r="CB16" i="2"/>
  <c r="CB10" i="2"/>
  <c r="CB11" i="2"/>
  <c r="CB7" i="2"/>
  <c r="CB6" i="2"/>
  <c r="CB4" i="2"/>
  <c r="CB8" i="2"/>
  <c r="CB18" i="2"/>
  <c r="CB20" i="2"/>
  <c r="CB15" i="2"/>
  <c r="CB23" i="2"/>
  <c r="CB24" i="2"/>
  <c r="CB21" i="2"/>
  <c r="CB30" i="2"/>
  <c r="CB34" i="2"/>
  <c r="CB17" i="2"/>
  <c r="CB14" i="2"/>
  <c r="CB13" i="2"/>
  <c r="CB36" i="2"/>
  <c r="CB33" i="2"/>
  <c r="CB26" i="2"/>
  <c r="CB29" i="2"/>
  <c r="CB28" i="2"/>
  <c r="CB32" i="2"/>
  <c r="CB22" i="2"/>
  <c r="CB35" i="2"/>
  <c r="CB27" i="2"/>
  <c r="CB31" i="2"/>
  <c r="CB25" i="2"/>
  <c r="CA9" i="2"/>
  <c r="CA5" i="2"/>
  <c r="CA19" i="2"/>
  <c r="CA12" i="2"/>
  <c r="CA16" i="2"/>
  <c r="CA10" i="2"/>
  <c r="CA11" i="2"/>
  <c r="CA7" i="2"/>
  <c r="CA6" i="2"/>
  <c r="CA4" i="2"/>
  <c r="CA8" i="2"/>
  <c r="CA18" i="2"/>
  <c r="CA20" i="2"/>
  <c r="CA15" i="2"/>
  <c r="CA23" i="2"/>
  <c r="CA24" i="2"/>
  <c r="CA21" i="2"/>
  <c r="CA30" i="2"/>
  <c r="CA34" i="2"/>
  <c r="CA17" i="2"/>
  <c r="CA14" i="2"/>
  <c r="CA13" i="2"/>
  <c r="CA36" i="2"/>
  <c r="CA33" i="2"/>
  <c r="CA26" i="2"/>
  <c r="CA29" i="2"/>
  <c r="CA28" i="2"/>
  <c r="CA32" i="2"/>
  <c r="CA22" i="2"/>
  <c r="CA35" i="2"/>
  <c r="CA27" i="2"/>
  <c r="CA31" i="2"/>
  <c r="CA25" i="2"/>
  <c r="BZ9" i="2"/>
  <c r="BZ5" i="2"/>
  <c r="BZ19" i="2"/>
  <c r="BZ12" i="2"/>
  <c r="BZ16" i="2"/>
  <c r="BZ10" i="2"/>
  <c r="BZ11" i="2"/>
  <c r="BZ7" i="2"/>
  <c r="BZ6" i="2"/>
  <c r="BZ4" i="2"/>
  <c r="BZ8" i="2"/>
  <c r="BZ18" i="2"/>
  <c r="BZ20" i="2"/>
  <c r="BZ15" i="2"/>
  <c r="BZ23" i="2"/>
  <c r="BZ24" i="2"/>
  <c r="BZ21" i="2"/>
  <c r="BZ30" i="2"/>
  <c r="BZ34" i="2"/>
  <c r="BZ17" i="2"/>
  <c r="BZ14" i="2"/>
  <c r="BZ13" i="2"/>
  <c r="BZ36" i="2"/>
  <c r="BZ33" i="2"/>
  <c r="BZ26" i="2"/>
  <c r="BZ29" i="2"/>
  <c r="BZ28" i="2"/>
  <c r="BZ32" i="2"/>
  <c r="BZ22" i="2"/>
  <c r="BZ35" i="2"/>
  <c r="BZ27" i="2"/>
  <c r="BZ31" i="2"/>
  <c r="BZ25" i="2"/>
  <c r="BY9" i="2"/>
  <c r="BY5" i="2"/>
  <c r="BY19" i="2"/>
  <c r="BY12" i="2"/>
  <c r="BY16" i="2"/>
  <c r="BY10" i="2"/>
  <c r="BY11" i="2"/>
  <c r="BY7" i="2"/>
  <c r="BY6" i="2"/>
  <c r="BY4" i="2"/>
  <c r="BY8" i="2"/>
  <c r="BY18" i="2"/>
  <c r="BY20" i="2"/>
  <c r="BY15" i="2"/>
  <c r="BY23" i="2"/>
  <c r="BY24" i="2"/>
  <c r="BY21" i="2"/>
  <c r="BY30" i="2"/>
  <c r="BY34" i="2"/>
  <c r="BY17" i="2"/>
  <c r="BY14" i="2"/>
  <c r="BY13" i="2"/>
  <c r="BY36" i="2"/>
  <c r="BY33" i="2"/>
  <c r="BY26" i="2"/>
  <c r="BY29" i="2"/>
  <c r="BY28" i="2"/>
  <c r="BY32" i="2"/>
  <c r="BY22" i="2"/>
  <c r="BY35" i="2"/>
  <c r="BY27" i="2"/>
  <c r="BY31" i="2"/>
  <c r="BY25" i="2"/>
  <c r="BX9" i="2"/>
  <c r="BX5" i="2"/>
  <c r="BX19" i="2"/>
  <c r="BX12" i="2"/>
  <c r="BX16" i="2"/>
  <c r="BX10" i="2"/>
  <c r="BX11" i="2"/>
  <c r="BX7" i="2"/>
  <c r="BX6" i="2"/>
  <c r="BX4" i="2"/>
  <c r="BX8" i="2"/>
  <c r="BX18" i="2"/>
  <c r="BX20" i="2"/>
  <c r="BX15" i="2"/>
  <c r="BX23" i="2"/>
  <c r="BX24" i="2"/>
  <c r="BX21" i="2"/>
  <c r="BX30" i="2"/>
  <c r="BX34" i="2"/>
  <c r="BX17" i="2"/>
  <c r="BX14" i="2"/>
  <c r="BX13" i="2"/>
  <c r="BX36" i="2"/>
  <c r="BX33" i="2"/>
  <c r="BX26" i="2"/>
  <c r="BX29" i="2"/>
  <c r="BX28" i="2"/>
  <c r="BX32" i="2"/>
  <c r="BX22" i="2"/>
  <c r="BX35" i="2"/>
  <c r="BX27" i="2"/>
  <c r="BX31" i="2"/>
  <c r="BX25" i="2"/>
  <c r="BW9" i="2"/>
  <c r="BW5" i="2"/>
  <c r="BW19" i="2"/>
  <c r="BW12" i="2"/>
  <c r="BW16" i="2"/>
  <c r="BW10" i="2"/>
  <c r="BW11" i="2"/>
  <c r="BW7" i="2"/>
  <c r="BW6" i="2"/>
  <c r="BW4" i="2"/>
  <c r="BW8" i="2"/>
  <c r="BW18" i="2"/>
  <c r="BW20" i="2"/>
  <c r="BW15" i="2"/>
  <c r="BW23" i="2"/>
  <c r="BW24" i="2"/>
  <c r="BW21" i="2"/>
  <c r="BW30" i="2"/>
  <c r="BW34" i="2"/>
  <c r="BW17" i="2"/>
  <c r="BW14" i="2"/>
  <c r="BW13" i="2"/>
  <c r="BW36" i="2"/>
  <c r="BW33" i="2"/>
  <c r="BW26" i="2"/>
  <c r="BW29" i="2"/>
  <c r="BW28" i="2"/>
  <c r="BW32" i="2"/>
  <c r="BW22" i="2"/>
  <c r="BW35" i="2"/>
  <c r="BW27" i="2"/>
  <c r="BW31" i="2"/>
  <c r="BW25" i="2"/>
  <c r="BV9" i="2"/>
  <c r="BV5" i="2"/>
  <c r="BV19" i="2"/>
  <c r="BV12" i="2"/>
  <c r="BV16" i="2"/>
  <c r="BV10" i="2"/>
  <c r="BV11" i="2"/>
  <c r="BV7" i="2"/>
  <c r="BV6" i="2"/>
  <c r="BV4" i="2"/>
  <c r="BV8" i="2"/>
  <c r="BV18" i="2"/>
  <c r="BV20" i="2"/>
  <c r="BV15" i="2"/>
  <c r="BV23" i="2"/>
  <c r="BV24" i="2"/>
  <c r="BV21" i="2"/>
  <c r="BV30" i="2"/>
  <c r="BV34" i="2"/>
  <c r="BV17" i="2"/>
  <c r="BV14" i="2"/>
  <c r="BV13" i="2"/>
  <c r="BV36" i="2"/>
  <c r="BV33" i="2"/>
  <c r="BV26" i="2"/>
  <c r="BV29" i="2"/>
  <c r="BV28" i="2"/>
  <c r="BV32" i="2"/>
  <c r="BV22" i="2"/>
  <c r="BV35" i="2"/>
  <c r="BV27" i="2"/>
  <c r="BV31" i="2"/>
  <c r="BV25" i="2"/>
  <c r="BU9" i="2"/>
  <c r="BU5" i="2"/>
  <c r="BU19" i="2"/>
  <c r="BU12" i="2"/>
  <c r="BU16" i="2"/>
  <c r="BU10" i="2"/>
  <c r="BU11" i="2"/>
  <c r="BU7" i="2"/>
  <c r="BU6" i="2"/>
  <c r="BU4" i="2"/>
  <c r="BU8" i="2"/>
  <c r="BU18" i="2"/>
  <c r="BU20" i="2"/>
  <c r="BU15" i="2"/>
  <c r="BU23" i="2"/>
  <c r="BU24" i="2"/>
  <c r="BU21" i="2"/>
  <c r="BU30" i="2"/>
  <c r="BU34" i="2"/>
  <c r="BU17" i="2"/>
  <c r="BU14" i="2"/>
  <c r="BU13" i="2"/>
  <c r="BU36" i="2"/>
  <c r="BU33" i="2"/>
  <c r="BU26" i="2"/>
  <c r="BU29" i="2"/>
  <c r="BU28" i="2"/>
  <c r="BU32" i="2"/>
  <c r="BU22" i="2"/>
  <c r="BU35" i="2"/>
  <c r="BU27" i="2"/>
  <c r="BU31" i="2"/>
  <c r="BU25" i="2"/>
  <c r="BT9" i="2"/>
  <c r="BT5" i="2"/>
  <c r="BT19" i="2"/>
  <c r="BT12" i="2"/>
  <c r="BT16" i="2"/>
  <c r="BT10" i="2"/>
  <c r="BT11" i="2"/>
  <c r="BT7" i="2"/>
  <c r="BT6" i="2"/>
  <c r="BT4" i="2"/>
  <c r="BT8" i="2"/>
  <c r="BT18" i="2"/>
  <c r="BT20" i="2"/>
  <c r="BT15" i="2"/>
  <c r="BT23" i="2"/>
  <c r="BT24" i="2"/>
  <c r="BT21" i="2"/>
  <c r="BT30" i="2"/>
  <c r="BT34" i="2"/>
  <c r="BT17" i="2"/>
  <c r="BT14" i="2"/>
  <c r="BT13" i="2"/>
  <c r="BT36" i="2"/>
  <c r="BT33" i="2"/>
  <c r="BT26" i="2"/>
  <c r="BT29" i="2"/>
  <c r="BT28" i="2"/>
  <c r="BT32" i="2"/>
  <c r="BT22" i="2"/>
  <c r="BT35" i="2"/>
  <c r="BT27" i="2"/>
  <c r="BT31" i="2"/>
  <c r="BT25" i="2"/>
  <c r="BS9" i="2"/>
  <c r="BS5" i="2"/>
  <c r="BS19" i="2"/>
  <c r="BS12" i="2"/>
  <c r="BS16" i="2"/>
  <c r="BS10" i="2"/>
  <c r="BS11" i="2"/>
  <c r="BS7" i="2"/>
  <c r="BS6" i="2"/>
  <c r="BS4" i="2"/>
  <c r="BS8" i="2"/>
  <c r="BS18" i="2"/>
  <c r="BS20" i="2"/>
  <c r="BS15" i="2"/>
  <c r="BS23" i="2"/>
  <c r="BS24" i="2"/>
  <c r="BS21" i="2"/>
  <c r="BS30" i="2"/>
  <c r="BS34" i="2"/>
  <c r="BS17" i="2"/>
  <c r="BS14" i="2"/>
  <c r="BS13" i="2"/>
  <c r="BS36" i="2"/>
  <c r="BS33" i="2"/>
  <c r="BS26" i="2"/>
  <c r="BS29" i="2"/>
  <c r="BS28" i="2"/>
  <c r="BS32" i="2"/>
  <c r="BS22" i="2"/>
  <c r="BS35" i="2"/>
  <c r="BS27" i="2"/>
  <c r="BS31" i="2"/>
  <c r="BS25" i="2"/>
  <c r="BR9" i="2"/>
  <c r="BR5" i="2"/>
  <c r="BR19" i="2"/>
  <c r="BR12" i="2"/>
  <c r="BR16" i="2"/>
  <c r="BR10" i="2"/>
  <c r="BR11" i="2"/>
  <c r="BR7" i="2"/>
  <c r="BR6" i="2"/>
  <c r="BR4" i="2"/>
  <c r="BR8" i="2"/>
  <c r="BR18" i="2"/>
  <c r="BR20" i="2"/>
  <c r="BR15" i="2"/>
  <c r="BR23" i="2"/>
  <c r="BR24" i="2"/>
  <c r="BR21" i="2"/>
  <c r="BR30" i="2"/>
  <c r="BR34" i="2"/>
  <c r="BR17" i="2"/>
  <c r="BR14" i="2"/>
  <c r="BR13" i="2"/>
  <c r="BR36" i="2"/>
  <c r="BR33" i="2"/>
  <c r="BR26" i="2"/>
  <c r="BR29" i="2"/>
  <c r="BR28" i="2"/>
  <c r="BR32" i="2"/>
  <c r="BR22" i="2"/>
  <c r="BR35" i="2"/>
  <c r="BR27" i="2"/>
  <c r="BR31" i="2"/>
  <c r="BR25" i="2"/>
  <c r="BQ9" i="2"/>
  <c r="BQ5" i="2"/>
  <c r="BQ19" i="2"/>
  <c r="BQ12" i="2"/>
  <c r="BQ16" i="2"/>
  <c r="BQ10" i="2"/>
  <c r="BQ11" i="2"/>
  <c r="BQ7" i="2"/>
  <c r="BQ6" i="2"/>
  <c r="BQ4" i="2"/>
  <c r="BQ8" i="2"/>
  <c r="BQ18" i="2"/>
  <c r="BQ20" i="2"/>
  <c r="BQ15" i="2"/>
  <c r="BQ23" i="2"/>
  <c r="BQ24" i="2"/>
  <c r="BQ21" i="2"/>
  <c r="BQ30" i="2"/>
  <c r="BQ34" i="2"/>
  <c r="BQ17" i="2"/>
  <c r="BQ14" i="2"/>
  <c r="BQ13" i="2"/>
  <c r="BQ36" i="2"/>
  <c r="BQ33" i="2"/>
  <c r="BQ26" i="2"/>
  <c r="BQ29" i="2"/>
  <c r="BQ28" i="2"/>
  <c r="BQ32" i="2"/>
  <c r="BQ22" i="2"/>
  <c r="BQ35" i="2"/>
  <c r="BQ27" i="2"/>
  <c r="BQ31" i="2"/>
  <c r="BQ25" i="2"/>
  <c r="BP9" i="2"/>
  <c r="BP5" i="2"/>
  <c r="BP19" i="2"/>
  <c r="BP12" i="2"/>
  <c r="BP16" i="2"/>
  <c r="BP10" i="2"/>
  <c r="BP11" i="2"/>
  <c r="BP7" i="2"/>
  <c r="BP6" i="2"/>
  <c r="BP4" i="2"/>
  <c r="BP8" i="2"/>
  <c r="BP18" i="2"/>
  <c r="BP20" i="2"/>
  <c r="BP15" i="2"/>
  <c r="BP23" i="2"/>
  <c r="BP24" i="2"/>
  <c r="BP21" i="2"/>
  <c r="BP30" i="2"/>
  <c r="BP34" i="2"/>
  <c r="BP17" i="2"/>
  <c r="BP14" i="2"/>
  <c r="BP13" i="2"/>
  <c r="BP36" i="2"/>
  <c r="BP33" i="2"/>
  <c r="BP26" i="2"/>
  <c r="BP29" i="2"/>
  <c r="BP28" i="2"/>
  <c r="BP32" i="2"/>
  <c r="BP22" i="2"/>
  <c r="BP35" i="2"/>
  <c r="BP27" i="2"/>
  <c r="BP31" i="2"/>
  <c r="BP25" i="2"/>
  <c r="AY9" i="2"/>
  <c r="AZ9" i="2"/>
  <c r="BA9" i="2"/>
  <c r="BB9" i="2"/>
  <c r="BC9" i="2"/>
  <c r="BD9" i="2"/>
  <c r="BE9" i="2"/>
  <c r="BF9" i="2"/>
  <c r="BG9" i="2"/>
  <c r="BH9" i="2"/>
  <c r="BI9" i="2"/>
  <c r="BJ9" i="2"/>
  <c r="BK9" i="2"/>
  <c r="BL9" i="2"/>
  <c r="BM9" i="2"/>
  <c r="AY5" i="2"/>
  <c r="AZ5" i="2"/>
  <c r="BA5" i="2"/>
  <c r="BB5" i="2"/>
  <c r="BC5" i="2"/>
  <c r="BD5" i="2"/>
  <c r="BE5" i="2"/>
  <c r="BF5" i="2"/>
  <c r="BG5" i="2"/>
  <c r="BH5" i="2"/>
  <c r="BI5" i="2"/>
  <c r="BJ5" i="2"/>
  <c r="BK5" i="2"/>
  <c r="BL5" i="2"/>
  <c r="BM5" i="2"/>
  <c r="AY19" i="2"/>
  <c r="AZ19" i="2"/>
  <c r="BA19" i="2"/>
  <c r="BB19" i="2"/>
  <c r="BC19" i="2"/>
  <c r="BD19" i="2"/>
  <c r="BE19" i="2"/>
  <c r="BF19" i="2"/>
  <c r="BG19" i="2"/>
  <c r="BH19" i="2"/>
  <c r="BI19" i="2"/>
  <c r="BJ19" i="2"/>
  <c r="BK19" i="2"/>
  <c r="BL19" i="2"/>
  <c r="BM19" i="2"/>
  <c r="AY12" i="2"/>
  <c r="AZ12" i="2"/>
  <c r="BA12" i="2"/>
  <c r="BB12" i="2"/>
  <c r="BC12" i="2"/>
  <c r="BD12" i="2"/>
  <c r="BE12" i="2"/>
  <c r="BF12" i="2"/>
  <c r="BG12" i="2"/>
  <c r="BH12" i="2"/>
  <c r="BI12" i="2"/>
  <c r="BJ12" i="2"/>
  <c r="BK12" i="2"/>
  <c r="BL12" i="2"/>
  <c r="BM12" i="2"/>
  <c r="AY16" i="2"/>
  <c r="AZ16" i="2"/>
  <c r="BA16" i="2"/>
  <c r="BB16" i="2"/>
  <c r="BC16" i="2"/>
  <c r="BD16" i="2"/>
  <c r="BE16" i="2"/>
  <c r="BF16" i="2"/>
  <c r="BG16" i="2"/>
  <c r="BH16" i="2"/>
  <c r="BI16" i="2"/>
  <c r="BJ16" i="2"/>
  <c r="BK16" i="2"/>
  <c r="BL16" i="2"/>
  <c r="BM16" i="2"/>
  <c r="AY10" i="2"/>
  <c r="AZ10" i="2"/>
  <c r="BA10" i="2"/>
  <c r="BB10" i="2"/>
  <c r="BC10" i="2"/>
  <c r="BD10" i="2"/>
  <c r="BE10" i="2"/>
  <c r="BF10" i="2"/>
  <c r="BG10" i="2"/>
  <c r="BH10" i="2"/>
  <c r="BI10" i="2"/>
  <c r="BJ10" i="2"/>
  <c r="BK10" i="2"/>
  <c r="BL10" i="2"/>
  <c r="BM10" i="2"/>
  <c r="AY11" i="2"/>
  <c r="AZ11" i="2"/>
  <c r="BA11" i="2"/>
  <c r="BB11" i="2"/>
  <c r="BC11" i="2"/>
  <c r="BD11" i="2"/>
  <c r="BE11" i="2"/>
  <c r="BF11" i="2"/>
  <c r="BG11" i="2"/>
  <c r="BH11" i="2"/>
  <c r="BI11" i="2"/>
  <c r="BJ11" i="2"/>
  <c r="BK11" i="2"/>
  <c r="BL11" i="2"/>
  <c r="BM11" i="2"/>
  <c r="AY7" i="2"/>
  <c r="AZ7" i="2"/>
  <c r="BA7" i="2"/>
  <c r="BB7" i="2"/>
  <c r="BC7" i="2"/>
  <c r="BD7" i="2"/>
  <c r="BE7" i="2"/>
  <c r="BF7" i="2"/>
  <c r="BG7" i="2"/>
  <c r="BH7" i="2"/>
  <c r="BI7" i="2"/>
  <c r="BJ7" i="2"/>
  <c r="BK7" i="2"/>
  <c r="BL7" i="2"/>
  <c r="BM7" i="2"/>
  <c r="AY6" i="2"/>
  <c r="AZ6" i="2"/>
  <c r="BA6" i="2"/>
  <c r="BB6" i="2"/>
  <c r="BC6" i="2"/>
  <c r="BD6" i="2"/>
  <c r="BE6" i="2"/>
  <c r="BF6" i="2"/>
  <c r="BG6" i="2"/>
  <c r="BH6" i="2"/>
  <c r="BI6" i="2"/>
  <c r="BJ6" i="2"/>
  <c r="BK6" i="2"/>
  <c r="BL6" i="2"/>
  <c r="BM6" i="2"/>
  <c r="AY4" i="2"/>
  <c r="AZ4" i="2"/>
  <c r="BA4" i="2"/>
  <c r="BB4" i="2"/>
  <c r="BC4" i="2"/>
  <c r="BD4" i="2"/>
  <c r="BE4" i="2"/>
  <c r="BF4" i="2"/>
  <c r="BG4" i="2"/>
  <c r="BH4" i="2"/>
  <c r="BI4" i="2"/>
  <c r="BJ4" i="2"/>
  <c r="BK4" i="2"/>
  <c r="BL4" i="2"/>
  <c r="BM4" i="2"/>
  <c r="AY8" i="2"/>
  <c r="AZ8" i="2"/>
  <c r="BA8" i="2"/>
  <c r="BB8" i="2"/>
  <c r="BC8" i="2"/>
  <c r="BD8" i="2"/>
  <c r="BE8" i="2"/>
  <c r="BF8" i="2"/>
  <c r="BG8" i="2"/>
  <c r="BH8" i="2"/>
  <c r="BI8" i="2"/>
  <c r="BJ8" i="2"/>
  <c r="BK8" i="2"/>
  <c r="BL8" i="2"/>
  <c r="BM8" i="2"/>
  <c r="AY18" i="2"/>
  <c r="AZ18" i="2"/>
  <c r="BA18" i="2"/>
  <c r="BB18" i="2"/>
  <c r="BC18" i="2"/>
  <c r="BD18" i="2"/>
  <c r="BE18" i="2"/>
  <c r="BF18" i="2"/>
  <c r="BG18" i="2"/>
  <c r="BH18" i="2"/>
  <c r="BI18" i="2"/>
  <c r="BJ18" i="2"/>
  <c r="BK18" i="2"/>
  <c r="BL18" i="2"/>
  <c r="BM18" i="2"/>
  <c r="AY20" i="2"/>
  <c r="AZ20" i="2"/>
  <c r="BA20" i="2"/>
  <c r="BB20" i="2"/>
  <c r="BC20" i="2"/>
  <c r="BD20" i="2"/>
  <c r="BE20" i="2"/>
  <c r="BF20" i="2"/>
  <c r="BG20" i="2"/>
  <c r="BH20" i="2"/>
  <c r="BI20" i="2"/>
  <c r="BJ20" i="2"/>
  <c r="BK20" i="2"/>
  <c r="BL20" i="2"/>
  <c r="BM20" i="2"/>
  <c r="AY15" i="2"/>
  <c r="AZ15" i="2"/>
  <c r="BA15" i="2"/>
  <c r="BB15" i="2"/>
  <c r="BC15" i="2"/>
  <c r="BD15" i="2"/>
  <c r="BE15" i="2"/>
  <c r="BF15" i="2"/>
  <c r="BG15" i="2"/>
  <c r="BH15" i="2"/>
  <c r="BI15" i="2"/>
  <c r="BJ15" i="2"/>
  <c r="BK15" i="2"/>
  <c r="BL15" i="2"/>
  <c r="BM15" i="2"/>
  <c r="AY23" i="2"/>
  <c r="AZ23" i="2"/>
  <c r="BA23" i="2"/>
  <c r="BB23" i="2"/>
  <c r="BC23" i="2"/>
  <c r="BD23" i="2"/>
  <c r="BE23" i="2"/>
  <c r="BF23" i="2"/>
  <c r="BG23" i="2"/>
  <c r="BH23" i="2"/>
  <c r="BI23" i="2"/>
  <c r="BJ23" i="2"/>
  <c r="BK23" i="2"/>
  <c r="BL23" i="2"/>
  <c r="BM23" i="2"/>
  <c r="AY24" i="2"/>
  <c r="AZ24" i="2"/>
  <c r="BA24" i="2"/>
  <c r="BB24" i="2"/>
  <c r="BC24" i="2"/>
  <c r="BD24" i="2"/>
  <c r="BE24" i="2"/>
  <c r="BF24" i="2"/>
  <c r="BG24" i="2"/>
  <c r="BH24" i="2"/>
  <c r="BI24" i="2"/>
  <c r="BJ24" i="2"/>
  <c r="BK24" i="2"/>
  <c r="BL24" i="2"/>
  <c r="BM24" i="2"/>
  <c r="AY21" i="2"/>
  <c r="AZ21" i="2"/>
  <c r="BA21" i="2"/>
  <c r="BB21" i="2"/>
  <c r="BC21" i="2"/>
  <c r="BD21" i="2"/>
  <c r="BE21" i="2"/>
  <c r="BF21" i="2"/>
  <c r="BG21" i="2"/>
  <c r="BH21" i="2"/>
  <c r="BI21" i="2"/>
  <c r="BJ21" i="2"/>
  <c r="BK21" i="2"/>
  <c r="BL21" i="2"/>
  <c r="BM21" i="2"/>
  <c r="AY30" i="2"/>
  <c r="AZ30" i="2"/>
  <c r="BA30" i="2"/>
  <c r="BB30" i="2"/>
  <c r="BC30" i="2"/>
  <c r="BD30" i="2"/>
  <c r="BE30" i="2"/>
  <c r="BF30" i="2"/>
  <c r="BG30" i="2"/>
  <c r="BH30" i="2"/>
  <c r="BI30" i="2"/>
  <c r="BJ30" i="2"/>
  <c r="BK30" i="2"/>
  <c r="BL30" i="2"/>
  <c r="BM30" i="2"/>
  <c r="AY34" i="2"/>
  <c r="AZ34" i="2"/>
  <c r="BA34" i="2"/>
  <c r="BB34" i="2"/>
  <c r="BC34" i="2"/>
  <c r="BD34" i="2"/>
  <c r="BE34" i="2"/>
  <c r="BF34" i="2"/>
  <c r="BG34" i="2"/>
  <c r="BH34" i="2"/>
  <c r="BI34" i="2"/>
  <c r="BJ34" i="2"/>
  <c r="BK34" i="2"/>
  <c r="BL34" i="2"/>
  <c r="BM34" i="2"/>
  <c r="AY17" i="2"/>
  <c r="AZ17" i="2"/>
  <c r="BA17" i="2"/>
  <c r="BB17" i="2"/>
  <c r="BC17" i="2"/>
  <c r="BD17" i="2"/>
  <c r="BE17" i="2"/>
  <c r="BF17" i="2"/>
  <c r="BG17" i="2"/>
  <c r="BH17" i="2"/>
  <c r="BI17" i="2"/>
  <c r="BJ17" i="2"/>
  <c r="BK17" i="2"/>
  <c r="BL17" i="2"/>
  <c r="BM17" i="2"/>
  <c r="AY14" i="2"/>
  <c r="AZ14" i="2"/>
  <c r="BA14" i="2"/>
  <c r="BB14" i="2"/>
  <c r="BC14" i="2"/>
  <c r="BD14" i="2"/>
  <c r="BE14" i="2"/>
  <c r="BF14" i="2"/>
  <c r="BG14" i="2"/>
  <c r="BH14" i="2"/>
  <c r="BI14" i="2"/>
  <c r="BJ14" i="2"/>
  <c r="BK14" i="2"/>
  <c r="BL14" i="2"/>
  <c r="BM14" i="2"/>
  <c r="AY13" i="2"/>
  <c r="AZ13" i="2"/>
  <c r="BA13" i="2"/>
  <c r="BB13" i="2"/>
  <c r="BC13" i="2"/>
  <c r="BD13" i="2"/>
  <c r="BE13" i="2"/>
  <c r="BF13" i="2"/>
  <c r="BG13" i="2"/>
  <c r="BH13" i="2"/>
  <c r="BI13" i="2"/>
  <c r="BJ13" i="2"/>
  <c r="BK13" i="2"/>
  <c r="BL13" i="2"/>
  <c r="BM13" i="2"/>
  <c r="AY36" i="2"/>
  <c r="AZ36" i="2"/>
  <c r="BA36" i="2"/>
  <c r="BB36" i="2"/>
  <c r="BC36" i="2"/>
  <c r="BD36" i="2"/>
  <c r="BE36" i="2"/>
  <c r="BF36" i="2"/>
  <c r="BG36" i="2"/>
  <c r="BH36" i="2"/>
  <c r="BI36" i="2"/>
  <c r="BJ36" i="2"/>
  <c r="BK36" i="2"/>
  <c r="BL36" i="2"/>
  <c r="BM36" i="2"/>
  <c r="AY33" i="2"/>
  <c r="AZ33" i="2"/>
  <c r="BA33" i="2"/>
  <c r="BB33" i="2"/>
  <c r="BC33" i="2"/>
  <c r="BD33" i="2"/>
  <c r="BE33" i="2"/>
  <c r="BF33" i="2"/>
  <c r="BG33" i="2"/>
  <c r="BH33" i="2"/>
  <c r="BI33" i="2"/>
  <c r="BJ33" i="2"/>
  <c r="BK33" i="2"/>
  <c r="BL33" i="2"/>
  <c r="BM33" i="2"/>
  <c r="AY26" i="2"/>
  <c r="AZ26" i="2"/>
  <c r="BA26" i="2"/>
  <c r="BB26" i="2"/>
  <c r="BC26" i="2"/>
  <c r="BD26" i="2"/>
  <c r="BE26" i="2"/>
  <c r="BF26" i="2"/>
  <c r="BG26" i="2"/>
  <c r="BH26" i="2"/>
  <c r="BI26" i="2"/>
  <c r="BJ26" i="2"/>
  <c r="BK26" i="2"/>
  <c r="BL26" i="2"/>
  <c r="BM26" i="2"/>
  <c r="AY29" i="2"/>
  <c r="AZ29" i="2"/>
  <c r="BA29" i="2"/>
  <c r="BB29" i="2"/>
  <c r="BC29" i="2"/>
  <c r="BD29" i="2"/>
  <c r="BE29" i="2"/>
  <c r="BF29" i="2"/>
  <c r="BG29" i="2"/>
  <c r="BH29" i="2"/>
  <c r="BI29" i="2"/>
  <c r="BJ29" i="2"/>
  <c r="BK29" i="2"/>
  <c r="BL29" i="2"/>
  <c r="BM29" i="2"/>
  <c r="AY28" i="2"/>
  <c r="AZ28" i="2"/>
  <c r="BA28" i="2"/>
  <c r="BB28" i="2"/>
  <c r="BC28" i="2"/>
  <c r="BD28" i="2"/>
  <c r="BE28" i="2"/>
  <c r="BF28" i="2"/>
  <c r="BG28" i="2"/>
  <c r="BH28" i="2"/>
  <c r="BI28" i="2"/>
  <c r="BJ28" i="2"/>
  <c r="BK28" i="2"/>
  <c r="BL28" i="2"/>
  <c r="BM28" i="2"/>
  <c r="AY32" i="2"/>
  <c r="AZ32" i="2"/>
  <c r="BA32" i="2"/>
  <c r="BB32" i="2"/>
  <c r="BC32" i="2"/>
  <c r="BD32" i="2"/>
  <c r="BE32" i="2"/>
  <c r="BF32" i="2"/>
  <c r="BG32" i="2"/>
  <c r="BH32" i="2"/>
  <c r="BI32" i="2"/>
  <c r="BJ32" i="2"/>
  <c r="BK32" i="2"/>
  <c r="BL32" i="2"/>
  <c r="BM32" i="2"/>
  <c r="AY22" i="2"/>
  <c r="AZ22" i="2"/>
  <c r="BA22" i="2"/>
  <c r="BB22" i="2"/>
  <c r="BC22" i="2"/>
  <c r="BD22" i="2"/>
  <c r="BE22" i="2"/>
  <c r="BF22" i="2"/>
  <c r="BG22" i="2"/>
  <c r="BH22" i="2"/>
  <c r="BI22" i="2"/>
  <c r="BJ22" i="2"/>
  <c r="BK22" i="2"/>
  <c r="BL22" i="2"/>
  <c r="BM22" i="2"/>
  <c r="AY35" i="2"/>
  <c r="AZ35" i="2"/>
  <c r="BA35" i="2"/>
  <c r="BB35" i="2"/>
  <c r="BC35" i="2"/>
  <c r="BD35" i="2"/>
  <c r="BE35" i="2"/>
  <c r="BF35" i="2"/>
  <c r="BG35" i="2"/>
  <c r="BH35" i="2"/>
  <c r="BI35" i="2"/>
  <c r="BJ35" i="2"/>
  <c r="BK35" i="2"/>
  <c r="BL35" i="2"/>
  <c r="BM35" i="2"/>
  <c r="AY27" i="2"/>
  <c r="AZ27" i="2"/>
  <c r="BA27" i="2"/>
  <c r="BB27" i="2"/>
  <c r="BC27" i="2"/>
  <c r="BD27" i="2"/>
  <c r="BE27" i="2"/>
  <c r="BF27" i="2"/>
  <c r="BG27" i="2"/>
  <c r="BH27" i="2"/>
  <c r="BI27" i="2"/>
  <c r="BJ27" i="2"/>
  <c r="BK27" i="2"/>
  <c r="BL27" i="2"/>
  <c r="BM27" i="2"/>
  <c r="AY31" i="2"/>
  <c r="AZ31" i="2"/>
  <c r="BA31" i="2"/>
  <c r="BB31" i="2"/>
  <c r="BC31" i="2"/>
  <c r="BD31" i="2"/>
  <c r="BE31" i="2"/>
  <c r="BF31" i="2"/>
  <c r="BG31" i="2"/>
  <c r="BH31" i="2"/>
  <c r="BI31" i="2"/>
  <c r="BJ31" i="2"/>
  <c r="BK31" i="2"/>
  <c r="BL31" i="2"/>
  <c r="BM31" i="2"/>
  <c r="BM25" i="2"/>
  <c r="BL25" i="2"/>
  <c r="BK25" i="2"/>
  <c r="BJ25" i="2"/>
  <c r="BI25" i="2"/>
  <c r="BH25" i="2"/>
  <c r="BG25" i="2"/>
  <c r="BF25" i="2"/>
  <c r="BE25" i="2"/>
  <c r="BD25" i="2"/>
  <c r="BC25" i="2"/>
  <c r="BB25" i="2"/>
  <c r="BA25" i="2"/>
  <c r="AZ25" i="2"/>
  <c r="AY25" i="2"/>
  <c r="AD26" i="2"/>
  <c r="AE26" i="2"/>
  <c r="AF26" i="2"/>
  <c r="AG26" i="2"/>
  <c r="AD29" i="2"/>
  <c r="AE29" i="2"/>
  <c r="AF29" i="2"/>
  <c r="AG29" i="2"/>
  <c r="AD28" i="2"/>
  <c r="AE28" i="2"/>
  <c r="AF28" i="2"/>
  <c r="AG28" i="2"/>
  <c r="AD32" i="2"/>
  <c r="AE32" i="2"/>
  <c r="AF32" i="2"/>
  <c r="AG32" i="2"/>
  <c r="AD22" i="2"/>
  <c r="AE22" i="2"/>
  <c r="AF22" i="2"/>
  <c r="AG22" i="2"/>
  <c r="AD35" i="2"/>
  <c r="AE35" i="2"/>
  <c r="AF35" i="2"/>
  <c r="AG35" i="2"/>
  <c r="AD27" i="2"/>
  <c r="AE27" i="2"/>
  <c r="AF27" i="2"/>
  <c r="AG27" i="2"/>
  <c r="AD31" i="2"/>
  <c r="AE31" i="2"/>
  <c r="AF31" i="2"/>
  <c r="AG31" i="2"/>
  <c r="AD9" i="2"/>
  <c r="AD5" i="2"/>
  <c r="AD19" i="2"/>
  <c r="AD12" i="2"/>
  <c r="AD16" i="2"/>
  <c r="AD10" i="2"/>
  <c r="AD11" i="2"/>
  <c r="AD7" i="2"/>
  <c r="AD6" i="2"/>
  <c r="AD4" i="2"/>
  <c r="AD8" i="2"/>
  <c r="AD18" i="2"/>
  <c r="AD20" i="2"/>
  <c r="AD15" i="2"/>
  <c r="AD23" i="2"/>
  <c r="AD24" i="2"/>
  <c r="AD21" i="2"/>
  <c r="AD30" i="2"/>
  <c r="AD34" i="2"/>
  <c r="AD17" i="2"/>
  <c r="AD14" i="2"/>
  <c r="AD13" i="2"/>
  <c r="AD36" i="2"/>
  <c r="AD33" i="2"/>
  <c r="AE9" i="2"/>
  <c r="AE5" i="2"/>
  <c r="AE19" i="2"/>
  <c r="AE12" i="2"/>
  <c r="AE16" i="2"/>
  <c r="AE10" i="2"/>
  <c r="AE11" i="2"/>
  <c r="AE7" i="2"/>
  <c r="AE6" i="2"/>
  <c r="AE4" i="2"/>
  <c r="AE8" i="2"/>
  <c r="AE18" i="2"/>
  <c r="AE20" i="2"/>
  <c r="AE15" i="2"/>
  <c r="AE23" i="2"/>
  <c r="AE24" i="2"/>
  <c r="AE21" i="2"/>
  <c r="AE30" i="2"/>
  <c r="AE34" i="2"/>
  <c r="AE17" i="2"/>
  <c r="AE14" i="2"/>
  <c r="AE13" i="2"/>
  <c r="AE36" i="2"/>
  <c r="AE33" i="2"/>
  <c r="AF9" i="2"/>
  <c r="AF5" i="2"/>
  <c r="AF19" i="2"/>
  <c r="AF12" i="2"/>
  <c r="AF16" i="2"/>
  <c r="AF10" i="2"/>
  <c r="AF11" i="2"/>
  <c r="AF7" i="2"/>
  <c r="AF6" i="2"/>
  <c r="AF4" i="2"/>
  <c r="AF8" i="2"/>
  <c r="AF18" i="2"/>
  <c r="AF20" i="2"/>
  <c r="AF15" i="2"/>
  <c r="AF23" i="2"/>
  <c r="AF24" i="2"/>
  <c r="AF21" i="2"/>
  <c r="AF30" i="2"/>
  <c r="AF34" i="2"/>
  <c r="AF17" i="2"/>
  <c r="AF14" i="2"/>
  <c r="AF13" i="2"/>
  <c r="AF36" i="2"/>
  <c r="AF33" i="2"/>
  <c r="AG9" i="2"/>
  <c r="AG5" i="2"/>
  <c r="AG19" i="2"/>
  <c r="AG12" i="2"/>
  <c r="AG16" i="2"/>
  <c r="AG10" i="2"/>
  <c r="AG11" i="2"/>
  <c r="AG7" i="2"/>
  <c r="AG6" i="2"/>
  <c r="AG4" i="2"/>
  <c r="AG8" i="2"/>
  <c r="AG18" i="2"/>
  <c r="AG20" i="2"/>
  <c r="AG15" i="2"/>
  <c r="AG23" i="2"/>
  <c r="AG24" i="2"/>
  <c r="AG21" i="2"/>
  <c r="AG30" i="2"/>
  <c r="AG34" i="2"/>
  <c r="AG17" i="2"/>
  <c r="AG14" i="2"/>
  <c r="AG13" i="2"/>
  <c r="AG36" i="2"/>
  <c r="AG33" i="2"/>
  <c r="AF25" i="2"/>
  <c r="AE25" i="2"/>
  <c r="M9" i="2"/>
  <c r="M5" i="2"/>
  <c r="M19" i="2"/>
  <c r="M12" i="2"/>
  <c r="M16" i="2"/>
  <c r="M10" i="2"/>
  <c r="M11" i="2"/>
  <c r="M7" i="2"/>
  <c r="M6" i="2"/>
  <c r="M4" i="2"/>
  <c r="M8" i="2"/>
  <c r="M18" i="2"/>
  <c r="M20" i="2"/>
  <c r="M15" i="2"/>
  <c r="M23" i="2"/>
  <c r="M24" i="2"/>
  <c r="M21" i="2"/>
  <c r="M30" i="2"/>
  <c r="M34" i="2"/>
  <c r="M17" i="2"/>
  <c r="M14" i="2"/>
  <c r="M13" i="2"/>
  <c r="M36" i="2"/>
  <c r="M33" i="2"/>
  <c r="M26" i="2"/>
  <c r="M29" i="2"/>
  <c r="M28" i="2"/>
  <c r="M32" i="2"/>
  <c r="M22" i="2"/>
  <c r="M35" i="2"/>
  <c r="M27" i="2"/>
  <c r="M31" i="2"/>
  <c r="M25" i="2"/>
  <c r="L9" i="2"/>
  <c r="L5" i="2"/>
  <c r="L19" i="2"/>
  <c r="L12" i="2"/>
  <c r="L16" i="2"/>
  <c r="L10" i="2"/>
  <c r="L11" i="2"/>
  <c r="L7" i="2"/>
  <c r="L6" i="2"/>
  <c r="L4" i="2"/>
  <c r="L8" i="2"/>
  <c r="L18" i="2"/>
  <c r="L20" i="2"/>
  <c r="L15" i="2"/>
  <c r="L23" i="2"/>
  <c r="L24" i="2"/>
  <c r="L21" i="2"/>
  <c r="L30" i="2"/>
  <c r="L34" i="2"/>
  <c r="L17" i="2"/>
  <c r="L14" i="2"/>
  <c r="L13" i="2"/>
  <c r="L36" i="2"/>
  <c r="L33" i="2"/>
  <c r="L26" i="2"/>
  <c r="L29" i="2"/>
  <c r="L28" i="2"/>
  <c r="L32" i="2"/>
  <c r="L22" i="2"/>
  <c r="L35" i="2"/>
  <c r="L27" i="2"/>
  <c r="L31" i="2"/>
  <c r="L25" i="2"/>
  <c r="K9" i="2"/>
  <c r="K5" i="2"/>
  <c r="K19" i="2"/>
  <c r="K12" i="2"/>
  <c r="K16" i="2"/>
  <c r="K10" i="2"/>
  <c r="K11" i="2"/>
  <c r="K7" i="2"/>
  <c r="K6" i="2"/>
  <c r="K8" i="2"/>
  <c r="K18" i="2"/>
  <c r="K20" i="2"/>
  <c r="K15" i="2"/>
  <c r="K23" i="2"/>
  <c r="K24" i="2"/>
  <c r="K21" i="2"/>
  <c r="K30" i="2"/>
  <c r="K34" i="2"/>
  <c r="K17" i="2"/>
  <c r="K14" i="2"/>
  <c r="K13" i="2"/>
  <c r="K36" i="2"/>
  <c r="K33" i="2"/>
  <c r="K26" i="2"/>
  <c r="K29" i="2"/>
  <c r="K28" i="2"/>
  <c r="K32" i="2"/>
  <c r="K22" i="2"/>
  <c r="K35" i="2"/>
  <c r="K27" i="2"/>
  <c r="K31" i="2"/>
  <c r="K25" i="2"/>
  <c r="J9" i="2"/>
  <c r="J5" i="2"/>
  <c r="J19" i="2"/>
  <c r="J12" i="2"/>
  <c r="J16" i="2"/>
  <c r="J10" i="2"/>
  <c r="J11" i="2"/>
  <c r="J7" i="2"/>
  <c r="J6" i="2"/>
  <c r="J4" i="2"/>
  <c r="J8" i="2"/>
  <c r="J18" i="2"/>
  <c r="J20" i="2"/>
  <c r="J15" i="2"/>
  <c r="J23" i="2"/>
  <c r="J24" i="2"/>
  <c r="J21" i="2"/>
  <c r="J30" i="2"/>
  <c r="J34" i="2"/>
  <c r="J17" i="2"/>
  <c r="J14" i="2"/>
  <c r="J13" i="2"/>
  <c r="J36" i="2"/>
  <c r="J33" i="2"/>
  <c r="J26" i="2"/>
  <c r="J29" i="2"/>
  <c r="J28" i="2"/>
  <c r="J32" i="2"/>
  <c r="J22" i="2"/>
  <c r="J35" i="2"/>
  <c r="J27" i="2"/>
  <c r="J31" i="2"/>
  <c r="AG25" i="2"/>
  <c r="AD25" i="2"/>
  <c r="J25" i="2"/>
  <c r="CV7" i="2"/>
  <c r="CW10" i="2"/>
  <c r="CV33" i="2" l="1"/>
  <c r="DN9" i="2"/>
  <c r="CE29" i="2"/>
  <c r="CV6" i="2"/>
  <c r="CF7" i="2"/>
  <c r="CV16" i="2"/>
  <c r="DM31" i="2"/>
  <c r="DM27" i="2"/>
  <c r="CF28" i="2"/>
  <c r="DN26" i="2"/>
  <c r="DN16" i="2"/>
  <c r="DN25" i="2"/>
  <c r="DN21" i="2"/>
  <c r="DN31" i="2"/>
  <c r="CV35" i="2"/>
  <c r="CW27" i="2"/>
  <c r="CV13" i="2"/>
  <c r="CV36" i="2"/>
  <c r="CE35" i="2"/>
  <c r="CV22" i="2"/>
  <c r="CW35" i="2"/>
  <c r="BO25" i="2"/>
  <c r="BO33" i="2"/>
  <c r="BN36" i="2"/>
  <c r="BO7" i="2"/>
  <c r="BN11" i="2"/>
  <c r="DM32" i="2"/>
  <c r="DN22" i="2"/>
  <c r="CV29" i="2"/>
  <c r="CW28" i="2"/>
  <c r="DM29" i="2"/>
  <c r="DM26" i="2"/>
  <c r="DM6" i="2"/>
  <c r="CF36" i="2"/>
  <c r="CF11" i="2"/>
  <c r="CF32" i="2"/>
  <c r="CF20" i="2"/>
  <c r="CV14" i="2"/>
  <c r="CV11" i="2"/>
  <c r="CW32" i="2"/>
  <c r="BO31" i="2"/>
  <c r="DN14" i="2"/>
  <c r="BN25" i="2"/>
  <c r="BO32" i="2"/>
  <c r="BO29" i="2"/>
  <c r="BO36" i="2"/>
  <c r="BN13" i="2"/>
  <c r="BN34" i="2"/>
  <c r="BN21" i="2"/>
  <c r="BO24" i="2"/>
  <c r="BO18" i="2"/>
  <c r="BO11" i="2"/>
  <c r="BN10" i="2"/>
  <c r="BN19" i="2"/>
  <c r="BN9" i="2"/>
  <c r="CE27" i="2"/>
  <c r="CF31" i="2"/>
  <c r="CV27" i="2"/>
  <c r="CW31" i="2"/>
  <c r="CW13" i="2"/>
  <c r="CE32" i="2"/>
  <c r="CF22" i="2"/>
  <c r="CW22" i="2"/>
  <c r="DM35" i="2"/>
  <c r="CF35" i="2"/>
  <c r="CE28" i="2"/>
  <c r="CE8" i="2"/>
  <c r="CE22" i="2"/>
  <c r="CF27" i="2"/>
  <c r="CV28" i="2"/>
  <c r="DM22" i="2"/>
  <c r="DN35" i="2"/>
  <c r="CE10" i="2"/>
  <c r="CE36" i="2"/>
  <c r="CE7" i="2"/>
  <c r="CE26" i="2"/>
  <c r="CE6" i="2"/>
  <c r="CF29" i="2"/>
  <c r="DR29" i="2" s="1"/>
  <c r="CV26" i="2"/>
  <c r="CW29" i="2"/>
  <c r="DM28" i="2"/>
  <c r="DN32" i="2"/>
  <c r="DN27" i="2"/>
  <c r="CF19" i="2"/>
  <c r="CE33" i="2"/>
  <c r="CF26" i="2"/>
  <c r="CW26" i="2"/>
  <c r="DN28" i="2"/>
  <c r="CF33" i="2"/>
  <c r="BN8" i="2"/>
  <c r="CE11" i="2"/>
  <c r="DN29" i="2"/>
  <c r="BN28" i="2"/>
  <c r="DN13" i="2"/>
  <c r="DM11" i="2"/>
  <c r="DM7" i="2"/>
  <c r="DN6" i="2"/>
  <c r="DN4" i="2"/>
  <c r="DN20" i="2"/>
  <c r="DM34" i="2"/>
  <c r="CE25" i="2"/>
  <c r="CV25" i="2"/>
  <c r="CV21" i="2"/>
  <c r="CV34" i="2"/>
  <c r="CV32" i="2"/>
  <c r="BN14" i="2"/>
  <c r="BN16" i="2"/>
  <c r="CE31" i="2"/>
  <c r="CF25" i="2"/>
  <c r="CF21" i="2"/>
  <c r="CE19" i="2"/>
  <c r="CV31" i="2"/>
  <c r="CW25" i="2"/>
  <c r="DN33" i="2"/>
  <c r="DN8" i="2"/>
  <c r="BN32" i="2"/>
  <c r="BO20" i="2"/>
  <c r="BN18" i="2"/>
  <c r="CW34" i="2"/>
  <c r="BN27" i="2"/>
  <c r="BO35" i="2"/>
  <c r="BN22" i="2"/>
  <c r="BN33" i="2"/>
  <c r="BO30" i="2"/>
  <c r="BO21" i="2"/>
  <c r="BN23" i="2"/>
  <c r="BO15" i="2"/>
  <c r="BN20" i="2"/>
  <c r="BN7" i="2"/>
  <c r="BO5" i="2"/>
  <c r="BO9" i="2"/>
  <c r="CV19" i="2"/>
  <c r="CV10" i="2"/>
  <c r="DP10" i="2" s="1"/>
  <c r="DN36" i="2"/>
  <c r="DN11" i="2"/>
  <c r="BN31" i="2"/>
  <c r="BO27" i="2"/>
  <c r="BN35" i="2"/>
  <c r="BN29" i="2"/>
  <c r="BN26" i="2"/>
  <c r="BN24" i="2"/>
  <c r="BO23" i="2"/>
  <c r="BN15" i="2"/>
  <c r="DO15" i="2" s="1"/>
  <c r="BN4" i="2"/>
  <c r="BN6" i="2"/>
  <c r="CW20" i="2"/>
  <c r="BO22" i="2"/>
  <c r="BO14" i="2"/>
  <c r="BO16" i="2"/>
  <c r="CE34" i="2"/>
  <c r="CF4" i="2"/>
  <c r="CV5" i="2"/>
  <c r="BO28" i="2"/>
  <c r="BN17" i="2"/>
  <c r="BO34" i="2"/>
  <c r="BN30" i="2"/>
  <c r="DO30" i="2" s="1"/>
  <c r="BO8" i="2"/>
  <c r="BO4" i="2"/>
  <c r="BN12" i="2"/>
  <c r="BO19" i="2"/>
  <c r="BN5" i="2"/>
  <c r="CW36" i="2"/>
  <c r="CW11" i="2"/>
  <c r="BO17" i="2"/>
  <c r="BO12" i="2"/>
  <c r="CF13" i="2"/>
  <c r="DM16" i="2"/>
  <c r="DM13" i="2"/>
  <c r="DM19" i="2"/>
  <c r="BO26" i="2"/>
  <c r="BO13" i="2"/>
  <c r="BO6" i="2"/>
  <c r="BO10" i="2"/>
  <c r="DM5" i="2"/>
  <c r="CF9" i="2"/>
  <c r="CE13" i="2"/>
  <c r="CV9" i="2"/>
  <c r="CW7" i="2"/>
  <c r="DP7" i="2" s="1"/>
  <c r="DM23" i="2"/>
  <c r="DM21" i="2"/>
  <c r="DM9" i="2"/>
  <c r="DQ9" i="2" s="1"/>
  <c r="DM10" i="2"/>
  <c r="DM14" i="2"/>
  <c r="DM25" i="2"/>
  <c r="DM15" i="2"/>
  <c r="DN12" i="2"/>
  <c r="DN7" i="2"/>
  <c r="DN34" i="2"/>
  <c r="DN19" i="2"/>
  <c r="DN18" i="2"/>
  <c r="DN10" i="2"/>
  <c r="DN5" i="2"/>
  <c r="DN24" i="2"/>
  <c r="DN30" i="2"/>
  <c r="DN15" i="2"/>
  <c r="DM20" i="2"/>
  <c r="DM12" i="2"/>
  <c r="DM18" i="2"/>
  <c r="DM8" i="2"/>
  <c r="DM17" i="2"/>
  <c r="DN17" i="2"/>
  <c r="DN23" i="2"/>
  <c r="DM4" i="2"/>
  <c r="DM24" i="2"/>
  <c r="DM33" i="2"/>
  <c r="DM30" i="2"/>
  <c r="DM36" i="2"/>
  <c r="CV8" i="2"/>
  <c r="CV30" i="2"/>
  <c r="CV17" i="2"/>
  <c r="CV12" i="2"/>
  <c r="CV4" i="2"/>
  <c r="CW19" i="2"/>
  <c r="CW21" i="2"/>
  <c r="CW6" i="2"/>
  <c r="CW14" i="2"/>
  <c r="CW16" i="2"/>
  <c r="CW30" i="2"/>
  <c r="CW5" i="2"/>
  <c r="CW9" i="2"/>
  <c r="CW17" i="2"/>
  <c r="CW12" i="2"/>
  <c r="CW23" i="2"/>
  <c r="CW4" i="2"/>
  <c r="CW24" i="2"/>
  <c r="CW18" i="2"/>
  <c r="CV24" i="2"/>
  <c r="CW15" i="2"/>
  <c r="CW33" i="2"/>
  <c r="CW8" i="2"/>
  <c r="CV23" i="2"/>
  <c r="CV15" i="2"/>
  <c r="CV20" i="2"/>
  <c r="CV18" i="2"/>
  <c r="CE14" i="2"/>
  <c r="CE21" i="2"/>
  <c r="CE9" i="2"/>
  <c r="CE30" i="2"/>
  <c r="CE5" i="2"/>
  <c r="CE16" i="2"/>
  <c r="CF18" i="2"/>
  <c r="CF34" i="2"/>
  <c r="CF6" i="2"/>
  <c r="CF30" i="2"/>
  <c r="CF5" i="2"/>
  <c r="CF14" i="2"/>
  <c r="CF16" i="2"/>
  <c r="CF23" i="2"/>
  <c r="CF10" i="2"/>
  <c r="CF15" i="2"/>
  <c r="CE17" i="2"/>
  <c r="CE12" i="2"/>
  <c r="CE15" i="2"/>
  <c r="CE4" i="2"/>
  <c r="CE24" i="2"/>
  <c r="CF24" i="2"/>
  <c r="CF17" i="2"/>
  <c r="CF12" i="2"/>
  <c r="CF8" i="2"/>
  <c r="CE23" i="2"/>
  <c r="CE20" i="2"/>
  <c r="DR20" i="2" s="1"/>
  <c r="DU4" i="2"/>
  <c r="DV12" i="2"/>
  <c r="DV36" i="2"/>
  <c r="DU19" i="2"/>
  <c r="DU17" i="2"/>
  <c r="DV21" i="2"/>
  <c r="DV33" i="2"/>
  <c r="DV20" i="2"/>
  <c r="DT24" i="2"/>
  <c r="DT34" i="2"/>
  <c r="DT14" i="2"/>
  <c r="DS18" i="2"/>
  <c r="DS11" i="2"/>
  <c r="DS8" i="2"/>
  <c r="DS6" i="2"/>
  <c r="DV10" i="2"/>
  <c r="DV30" i="2"/>
  <c r="DS21" i="2"/>
  <c r="DS33" i="2"/>
  <c r="DS20" i="2"/>
  <c r="DV18" i="2"/>
  <c r="DV11" i="2"/>
  <c r="DV8" i="2"/>
  <c r="DV6" i="2"/>
  <c r="DT10" i="2"/>
  <c r="DT12" i="2"/>
  <c r="DT36" i="2"/>
  <c r="DT30" i="2"/>
  <c r="DT16" i="2"/>
  <c r="DT7" i="2"/>
  <c r="DT9" i="2"/>
  <c r="DS10" i="2"/>
  <c r="DS30" i="2"/>
  <c r="DU30" i="2"/>
  <c r="DU24" i="2"/>
  <c r="DU14" i="2"/>
  <c r="DU7" i="2"/>
  <c r="DT33" i="2"/>
  <c r="DT20" i="2"/>
  <c r="DT13" i="2"/>
  <c r="DT5" i="2"/>
  <c r="DU10" i="2"/>
  <c r="DU18" i="2"/>
  <c r="DU11" i="2"/>
  <c r="DU8" i="2"/>
  <c r="DU6" i="2"/>
  <c r="DV23" i="2"/>
  <c r="DV15" i="2"/>
  <c r="DV25" i="2"/>
  <c r="DS24" i="2"/>
  <c r="DS34" i="2"/>
  <c r="DS14" i="2"/>
  <c r="DT18" i="2"/>
  <c r="DT11" i="2"/>
  <c r="DT8" i="2"/>
  <c r="DT6" i="2"/>
  <c r="DU34" i="2"/>
  <c r="DU12" i="2"/>
  <c r="DU36" i="2"/>
  <c r="DU33" i="2"/>
  <c r="DS16" i="2"/>
  <c r="DS7" i="2"/>
  <c r="DS9" i="2"/>
  <c r="DU21" i="2"/>
  <c r="DU20" i="2"/>
  <c r="DS12" i="2"/>
  <c r="DS36" i="2"/>
  <c r="DT21" i="2"/>
  <c r="DV24" i="2"/>
  <c r="DV34" i="2"/>
  <c r="DV14" i="2"/>
  <c r="DV13" i="2"/>
  <c r="DV5" i="2"/>
  <c r="DV19" i="2"/>
  <c r="DV17" i="2"/>
  <c r="DV4" i="2"/>
  <c r="DV16" i="2"/>
  <c r="DV7" i="2"/>
  <c r="DV9" i="2"/>
  <c r="DU13" i="2"/>
  <c r="DU5" i="2"/>
  <c r="DU16" i="2"/>
  <c r="DU9" i="2"/>
  <c r="DU25" i="2"/>
  <c r="DU23" i="2"/>
  <c r="DU15" i="2"/>
  <c r="DT19" i="2"/>
  <c r="DT17" i="2"/>
  <c r="DT4" i="2"/>
  <c r="DT23" i="2"/>
  <c r="DT15" i="2"/>
  <c r="DT25" i="2"/>
  <c r="DS23" i="2"/>
  <c r="DS15" i="2"/>
  <c r="DS25" i="2"/>
  <c r="DS13" i="2"/>
  <c r="DS5" i="2"/>
  <c r="DS19" i="2"/>
  <c r="DS17" i="2"/>
  <c r="DS4" i="2"/>
  <c r="DP33" i="2" l="1"/>
  <c r="DR7" i="2"/>
  <c r="DR28" i="2"/>
  <c r="DP6" i="2"/>
  <c r="DQ27" i="2"/>
  <c r="DP16" i="2"/>
  <c r="DR27" i="2"/>
  <c r="DO25" i="2"/>
  <c r="DQ31" i="2"/>
  <c r="DO14" i="2"/>
  <c r="DR34" i="2"/>
  <c r="DR25" i="2"/>
  <c r="DR6" i="2"/>
  <c r="DO34" i="2"/>
  <c r="DQ26" i="2"/>
  <c r="DR19" i="2"/>
  <c r="DP22" i="2"/>
  <c r="DQ32" i="2"/>
  <c r="DO11" i="2"/>
  <c r="DQ16" i="2"/>
  <c r="DO4" i="2"/>
  <c r="DR13" i="2"/>
  <c r="DP35" i="2"/>
  <c r="DO19" i="2"/>
  <c r="DR33" i="2"/>
  <c r="DP27" i="2"/>
  <c r="DP14" i="2"/>
  <c r="DQ25" i="2"/>
  <c r="DQ13" i="2"/>
  <c r="DQ21" i="2"/>
  <c r="DP29" i="2"/>
  <c r="DQ11" i="2"/>
  <c r="DR9" i="2"/>
  <c r="DO10" i="2"/>
  <c r="DR22" i="2"/>
  <c r="DO16" i="2"/>
  <c r="DP30" i="2"/>
  <c r="DO35" i="2"/>
  <c r="DP13" i="2"/>
  <c r="DP34" i="2"/>
  <c r="DP21" i="2"/>
  <c r="DP36" i="2"/>
  <c r="DO7" i="2"/>
  <c r="DP11" i="2"/>
  <c r="DP17" i="2"/>
  <c r="DQ28" i="2"/>
  <c r="DR36" i="2"/>
  <c r="DQ35" i="2"/>
  <c r="DP5" i="2"/>
  <c r="DQ7" i="2"/>
  <c r="DO29" i="2"/>
  <c r="DO33" i="2"/>
  <c r="DP12" i="2"/>
  <c r="DQ6" i="2"/>
  <c r="DO17" i="2"/>
  <c r="DO36" i="2"/>
  <c r="DQ29" i="2"/>
  <c r="DR32" i="2"/>
  <c r="DQ8" i="2"/>
  <c r="DQ14" i="2"/>
  <c r="DP32" i="2"/>
  <c r="DO20" i="2"/>
  <c r="DO5" i="2"/>
  <c r="DR35" i="2"/>
  <c r="DO31" i="2"/>
  <c r="DO28" i="2"/>
  <c r="DR21" i="2"/>
  <c r="DO18" i="2"/>
  <c r="DR11" i="2"/>
  <c r="DR8" i="2"/>
  <c r="DQ22" i="2"/>
  <c r="DP28" i="2"/>
  <c r="DP25" i="2"/>
  <c r="DR4" i="2"/>
  <c r="DR30" i="2"/>
  <c r="DQ5" i="2"/>
  <c r="DO8" i="2"/>
  <c r="DO23" i="2"/>
  <c r="DQ33" i="2"/>
  <c r="DQ4" i="2"/>
  <c r="DO13" i="2"/>
  <c r="DR10" i="2"/>
  <c r="DO27" i="2"/>
  <c r="DP31" i="2"/>
  <c r="DQ20" i="2"/>
  <c r="DP19" i="2"/>
  <c r="DO32" i="2"/>
  <c r="DP26" i="2"/>
  <c r="DQ15" i="2"/>
  <c r="DR31" i="2"/>
  <c r="DR26" i="2"/>
  <c r="DQ36" i="2"/>
  <c r="DQ19" i="2"/>
  <c r="DP9" i="2"/>
  <c r="DQ34" i="2"/>
  <c r="DO6" i="2"/>
  <c r="DO26" i="2"/>
  <c r="DR14" i="2"/>
  <c r="DP4" i="2"/>
  <c r="DQ10" i="2"/>
  <c r="DQ23" i="2"/>
  <c r="DO22" i="2"/>
  <c r="DP20" i="2"/>
  <c r="DQ30" i="2"/>
  <c r="DQ12" i="2"/>
  <c r="DQ17" i="2"/>
  <c r="DQ18" i="2"/>
  <c r="DQ24" i="2"/>
  <c r="DP8" i="2"/>
  <c r="DP18" i="2"/>
  <c r="DP24" i="2"/>
  <c r="DP23" i="2"/>
  <c r="DP15" i="2"/>
  <c r="DR16" i="2"/>
  <c r="DR5" i="2"/>
  <c r="DR24" i="2"/>
  <c r="DR15" i="2"/>
  <c r="DR17" i="2"/>
  <c r="DR23" i="2"/>
  <c r="DR12" i="2"/>
  <c r="DO9" i="2"/>
  <c r="DO21" i="2"/>
  <c r="DO12" i="2"/>
  <c r="DO24" i="2"/>
  <c r="CE18" i="2"/>
  <c r="DR18" i="2" s="1"/>
  <c r="DW14" i="2" l="1"/>
  <c r="DX32" i="2"/>
  <c r="DW15" i="2"/>
  <c r="DW27" i="2"/>
  <c r="DW24" i="2"/>
  <c r="DY28" i="2"/>
  <c r="DZ32" i="2"/>
  <c r="DZ29" i="2"/>
  <c r="DZ31" i="2"/>
  <c r="DZ35" i="2"/>
  <c r="DX35" i="2"/>
  <c r="DW28" i="2"/>
  <c r="DW12" i="2"/>
  <c r="DX31" i="2"/>
  <c r="DY31" i="2"/>
  <c r="DY26" i="2"/>
  <c r="DW31" i="2"/>
  <c r="DY29" i="2"/>
  <c r="DX29" i="2"/>
  <c r="DZ26" i="2"/>
  <c r="DW22" i="2"/>
  <c r="DX28" i="2"/>
  <c r="DW35" i="2"/>
  <c r="DX22" i="2"/>
  <c r="DY32" i="2"/>
  <c r="DZ33" i="2"/>
  <c r="DX27" i="2"/>
  <c r="DY35" i="2"/>
  <c r="DZ28" i="2"/>
  <c r="DY25" i="2"/>
  <c r="DZ22" i="2"/>
  <c r="DY22" i="2"/>
  <c r="DY9" i="2"/>
  <c r="DX26" i="2"/>
  <c r="DW32" i="2"/>
  <c r="DW29" i="2"/>
  <c r="DY27" i="2"/>
  <c r="DZ27" i="2"/>
  <c r="DW26" i="2"/>
  <c r="DY15" i="2"/>
  <c r="DY6" i="2"/>
  <c r="DY13" i="2"/>
  <c r="DY30" i="2"/>
  <c r="DY20" i="2"/>
  <c r="DY14" i="2"/>
  <c r="DY23" i="2"/>
  <c r="DY18" i="2"/>
  <c r="DY21" i="2"/>
  <c r="DY17" i="2"/>
  <c r="DY36" i="2"/>
  <c r="DY7" i="2"/>
  <c r="DY16" i="2"/>
  <c r="DY8" i="2"/>
  <c r="DY4" i="2"/>
  <c r="DY34" i="2"/>
  <c r="DY11" i="2"/>
  <c r="DY24" i="2"/>
  <c r="DY10" i="2"/>
  <c r="DY12" i="2"/>
  <c r="DY5" i="2"/>
  <c r="DY19" i="2"/>
  <c r="DY33" i="2"/>
  <c r="DX33" i="2"/>
  <c r="DX34" i="2"/>
  <c r="DX4" i="2"/>
  <c r="DX23" i="2"/>
  <c r="DX6" i="2"/>
  <c r="DX13" i="2"/>
  <c r="DX21" i="2"/>
  <c r="DX25" i="2"/>
  <c r="DX19" i="2"/>
  <c r="DX36" i="2"/>
  <c r="DX16" i="2"/>
  <c r="DX10" i="2"/>
  <c r="DX11" i="2"/>
  <c r="DX14" i="2"/>
  <c r="DX18" i="2"/>
  <c r="DX5" i="2"/>
  <c r="DX12" i="2"/>
  <c r="DX8" i="2"/>
  <c r="DX20" i="2"/>
  <c r="DX24" i="2"/>
  <c r="DX15" i="2"/>
  <c r="DX7" i="2"/>
  <c r="DX9" i="2"/>
  <c r="DX30" i="2"/>
  <c r="DX17" i="2"/>
  <c r="DW25" i="2"/>
  <c r="DW8" i="2"/>
  <c r="DW13" i="2"/>
  <c r="DW17" i="2"/>
  <c r="DW33" i="2"/>
  <c r="DW6" i="2"/>
  <c r="DW11" i="2"/>
  <c r="DW10" i="2"/>
  <c r="DW18" i="2"/>
  <c r="DW20" i="2"/>
  <c r="DW9" i="2"/>
  <c r="DW19" i="2"/>
  <c r="DW36" i="2"/>
  <c r="DW7" i="2"/>
  <c r="DW23" i="2"/>
  <c r="DW21" i="2"/>
  <c r="DW16" i="2"/>
  <c r="DW5" i="2"/>
  <c r="DW34" i="2"/>
  <c r="DW30" i="2"/>
  <c r="DW4" i="2"/>
  <c r="DZ30" i="2"/>
  <c r="DZ4" i="2"/>
  <c r="DZ16" i="2"/>
  <c r="DZ19" i="2"/>
  <c r="DZ6" i="2"/>
  <c r="DZ8" i="2"/>
  <c r="DZ36" i="2"/>
  <c r="DZ34" i="2"/>
  <c r="DZ5" i="2"/>
  <c r="DZ25" i="2"/>
  <c r="DZ21" i="2"/>
  <c r="DZ18" i="2"/>
  <c r="DZ11" i="2"/>
  <c r="DZ23" i="2"/>
  <c r="DZ14" i="2"/>
  <c r="DZ13" i="2"/>
  <c r="DZ9" i="2"/>
  <c r="DZ7" i="2"/>
  <c r="DZ12" i="2"/>
  <c r="DZ15" i="2"/>
  <c r="DZ20" i="2"/>
  <c r="DZ10" i="2"/>
  <c r="DZ17" i="2"/>
  <c r="DZ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MarketSight®</author>
  </authors>
  <commentList>
    <comment ref="G4" authorId="0" shapeId="0" xr:uid="{DD536D72-ADF4-7346-8269-E4CACC8CA0F9}">
      <text>
        <r>
          <rPr>
            <b/>
            <sz val="8"/>
            <rFont val="Tahoma"/>
            <family val="2"/>
          </rPr>
          <t xml:space="preserve">There is a significant difference between this cell and the following
</t>
        </r>
        <r>
          <rPr>
            <sz val="8"/>
            <rFont val="Tahoma"/>
            <family val="2"/>
          </rPr>
          <t>IND</t>
        </r>
      </text>
    </comment>
    <comment ref="I4" authorId="0" shapeId="0" xr:uid="{E683C660-9E72-E74F-9521-A42F6CD23DEF}">
      <text>
        <r>
          <rPr>
            <b/>
            <sz val="8"/>
            <rFont val="Tahoma"/>
            <family val="2"/>
          </rPr>
          <t xml:space="preserve">There is a significant difference between this cell and the following
</t>
        </r>
        <r>
          <rPr>
            <sz val="8"/>
            <rFont val="Tahoma"/>
            <family val="2"/>
          </rPr>
          <t>REP</t>
        </r>
      </text>
    </comment>
    <comment ref="O4" authorId="0" shapeId="0" xr:uid="{4BABABD8-A708-5643-AC11-6293FB210955}">
      <text>
        <r>
          <rPr>
            <b/>
            <sz val="8"/>
            <color rgb="FF000000"/>
            <rFont val="Tahoma"/>
            <family val="2"/>
          </rPr>
          <t xml:space="preserve">There is a significant difference between this cell and the following
</t>
        </r>
        <r>
          <rPr>
            <sz val="8"/>
            <color rgb="FF000000"/>
            <rFont val="Tahoma"/>
            <family val="2"/>
          </rPr>
          <t xml:space="preserve">DEM
</t>
        </r>
        <r>
          <rPr>
            <sz val="8"/>
            <color rgb="FF000000"/>
            <rFont val="Tahoma"/>
            <family val="2"/>
          </rPr>
          <t>IND</t>
        </r>
      </text>
    </comment>
    <comment ref="P4" authorId="0" shapeId="0" xr:uid="{431F2FFF-FBAA-0E4C-B348-ADD7D498618B}">
      <text>
        <r>
          <rPr>
            <b/>
            <sz val="8"/>
            <rFont val="Tahoma"/>
            <family val="2"/>
          </rPr>
          <t xml:space="preserve">There is a significant difference between this cell and the following
</t>
        </r>
        <r>
          <rPr>
            <sz val="8"/>
            <rFont val="Tahoma"/>
            <family val="2"/>
          </rPr>
          <t>REP</t>
        </r>
      </text>
    </comment>
    <comment ref="Q4" authorId="0" shapeId="0" xr:uid="{85EE099F-4E28-0F4C-A409-F6A8108B4862}">
      <text>
        <r>
          <rPr>
            <b/>
            <sz val="8"/>
            <rFont val="Tahoma"/>
            <family val="2"/>
          </rPr>
          <t xml:space="preserve">There is a significant difference between this cell and the following
</t>
        </r>
        <r>
          <rPr>
            <sz val="8"/>
            <rFont val="Tahoma"/>
            <family val="2"/>
          </rPr>
          <t>REP</t>
        </r>
      </text>
    </comment>
    <comment ref="X4" authorId="0" shapeId="0" xr:uid="{8ABE497F-B86A-AA4A-8ABC-B907AECAB449}">
      <text>
        <r>
          <rPr>
            <b/>
            <sz val="8"/>
            <rFont val="Tahoma"/>
            <family val="2"/>
          </rPr>
          <t xml:space="preserve">There is a significant difference between this cell and the following
</t>
        </r>
        <r>
          <rPr>
            <sz val="8"/>
            <rFont val="Tahoma"/>
            <family val="2"/>
          </rPr>
          <t>IND</t>
        </r>
      </text>
    </comment>
    <comment ref="Y4" authorId="0" shapeId="0" xr:uid="{84D0BD89-9DA7-564F-8BC0-3D90AA0D2DF5}">
      <text>
        <r>
          <rPr>
            <b/>
            <sz val="8"/>
            <rFont val="Tahoma"/>
            <family val="2"/>
          </rPr>
          <t xml:space="preserve">There is a significant difference between this cell and the following
</t>
        </r>
        <r>
          <rPr>
            <sz val="8"/>
            <rFont val="Tahoma"/>
            <family val="2"/>
          </rPr>
          <t>DEM</t>
        </r>
      </text>
    </comment>
    <comment ref="O5" authorId="0" shapeId="0" xr:uid="{4A35821A-6903-E048-B3B1-4458A8295555}">
      <text>
        <r>
          <rPr>
            <b/>
            <sz val="8"/>
            <rFont val="Tahoma"/>
            <family val="2"/>
          </rPr>
          <t xml:space="preserve">There is a significant difference between this cell and the following
</t>
        </r>
        <r>
          <rPr>
            <sz val="8"/>
            <rFont val="Tahoma"/>
            <family val="2"/>
          </rPr>
          <t>DEM
IND</t>
        </r>
      </text>
    </comment>
    <comment ref="P5" authorId="0" shapeId="0" xr:uid="{1E4B331B-07BC-8B45-B7E5-D115FD5C18D4}">
      <text>
        <r>
          <rPr>
            <b/>
            <sz val="8"/>
            <rFont val="Tahoma"/>
            <family val="2"/>
          </rPr>
          <t xml:space="preserve">There is a significant difference between this cell and the following
</t>
        </r>
        <r>
          <rPr>
            <sz val="8"/>
            <rFont val="Tahoma"/>
            <family val="2"/>
          </rPr>
          <t>REP</t>
        </r>
      </text>
    </comment>
    <comment ref="Q5" authorId="0" shapeId="0" xr:uid="{333B470C-1F48-6B46-A0EE-6F29E878184D}">
      <text>
        <r>
          <rPr>
            <b/>
            <sz val="8"/>
            <rFont val="Tahoma"/>
            <family val="2"/>
          </rPr>
          <t xml:space="preserve">There is a significant difference between this cell and the following
</t>
        </r>
        <r>
          <rPr>
            <sz val="8"/>
            <rFont val="Tahoma"/>
            <family val="2"/>
          </rPr>
          <t>REP</t>
        </r>
      </text>
    </comment>
    <comment ref="W5" authorId="0" shapeId="0" xr:uid="{27A979C7-D9A2-BC49-ABB1-7E4C42B35424}">
      <text>
        <r>
          <rPr>
            <b/>
            <sz val="8"/>
            <rFont val="Tahoma"/>
            <family val="2"/>
          </rPr>
          <t xml:space="preserve">There is a significant difference between this cell and the following
</t>
        </r>
        <r>
          <rPr>
            <sz val="8"/>
            <rFont val="Tahoma"/>
            <family val="2"/>
          </rPr>
          <t>DEM</t>
        </r>
      </text>
    </comment>
    <comment ref="X5" authorId="0" shapeId="0" xr:uid="{8E56CB8C-D02E-4A44-AD7F-0C33F917B106}">
      <text>
        <r>
          <rPr>
            <b/>
            <sz val="8"/>
            <rFont val="Tahoma"/>
            <family val="2"/>
          </rPr>
          <t xml:space="preserve">There is a significant difference between this cell and the following
</t>
        </r>
        <r>
          <rPr>
            <sz val="8"/>
            <rFont val="Tahoma"/>
            <family val="2"/>
          </rPr>
          <t>REP
IND</t>
        </r>
      </text>
    </comment>
    <comment ref="Y5" authorId="0" shapeId="0" xr:uid="{A7AB427B-383E-274D-98B3-8C22BB758BFC}">
      <text>
        <r>
          <rPr>
            <b/>
            <sz val="8"/>
            <rFont val="Tahoma"/>
            <family val="2"/>
          </rPr>
          <t xml:space="preserve">There is a significant difference between this cell and the following
</t>
        </r>
        <r>
          <rPr>
            <sz val="8"/>
            <rFont val="Tahoma"/>
            <family val="2"/>
          </rPr>
          <t>DEM</t>
        </r>
      </text>
    </comment>
    <comment ref="AA5" authorId="0" shapeId="0" xr:uid="{A84C035F-60A4-3549-BD4D-05087B0917DE}">
      <text>
        <r>
          <rPr>
            <b/>
            <sz val="8"/>
            <rFont val="Tahoma"/>
            <family val="2"/>
          </rPr>
          <t xml:space="preserve">There is a significant difference between this cell and the following
</t>
        </r>
        <r>
          <rPr>
            <sz val="8"/>
            <rFont val="Tahoma"/>
            <family val="2"/>
          </rPr>
          <t>DEM
IND</t>
        </r>
      </text>
    </comment>
    <comment ref="AB5" authorId="0" shapeId="0" xr:uid="{39B31175-C8AB-424F-8648-17B1643B5F9C}">
      <text>
        <r>
          <rPr>
            <b/>
            <sz val="8"/>
            <color rgb="FF000000"/>
            <rFont val="Tahoma"/>
            <family val="2"/>
          </rPr>
          <t xml:space="preserve">There is a significant difference between this cell and the following
</t>
        </r>
        <r>
          <rPr>
            <sz val="8"/>
            <color rgb="FF000000"/>
            <rFont val="Tahoma"/>
            <family val="2"/>
          </rPr>
          <t>REP</t>
        </r>
      </text>
    </comment>
    <comment ref="AC5" authorId="0" shapeId="0" xr:uid="{D15492DB-1726-3E4B-84DD-ADDB7A043A24}">
      <text>
        <r>
          <rPr>
            <b/>
            <sz val="8"/>
            <color rgb="FF000000"/>
            <rFont val="Tahoma"/>
            <family val="2"/>
          </rPr>
          <t xml:space="preserve">There is a significant difference between this cell and the following
</t>
        </r>
        <r>
          <rPr>
            <sz val="8"/>
            <color rgb="FF000000"/>
            <rFont val="Tahoma"/>
            <family val="2"/>
          </rPr>
          <t>REP</t>
        </r>
      </text>
    </comment>
    <comment ref="G6" authorId="0" shapeId="0" xr:uid="{D04261C8-F7E7-BD4D-B532-1A4DB6A1AEA4}">
      <text>
        <r>
          <rPr>
            <b/>
            <sz val="8"/>
            <rFont val="Tahoma"/>
            <family val="2"/>
          </rPr>
          <t xml:space="preserve">There is a significant difference between this cell and the following
</t>
        </r>
        <r>
          <rPr>
            <sz val="8"/>
            <rFont val="Tahoma"/>
            <family val="2"/>
          </rPr>
          <t>IND</t>
        </r>
      </text>
    </comment>
    <comment ref="I6" authorId="0" shapeId="0" xr:uid="{FC3DF2F2-E9C7-484C-9BF1-029593B98E88}">
      <text>
        <r>
          <rPr>
            <b/>
            <sz val="8"/>
            <color rgb="FF000000"/>
            <rFont val="Tahoma"/>
            <family val="2"/>
          </rPr>
          <t xml:space="preserve">There is a significant difference between this cell and the following
</t>
        </r>
        <r>
          <rPr>
            <sz val="8"/>
            <color rgb="FF000000"/>
            <rFont val="Tahoma"/>
            <family val="2"/>
          </rPr>
          <t>REP</t>
        </r>
      </text>
    </comment>
    <comment ref="O6" authorId="0" shapeId="0" xr:uid="{88694E71-8D01-9B4C-A8AD-1E7A68896008}">
      <text>
        <r>
          <rPr>
            <b/>
            <sz val="8"/>
            <rFont val="Tahoma"/>
            <family val="2"/>
          </rPr>
          <t xml:space="preserve">There is a significant difference between this cell and the following
</t>
        </r>
        <r>
          <rPr>
            <sz val="8"/>
            <rFont val="Tahoma"/>
            <family val="2"/>
          </rPr>
          <t>DEM
IND</t>
        </r>
      </text>
    </comment>
    <comment ref="P6" authorId="0" shapeId="0" xr:uid="{B17D44E1-20C1-CC4B-901B-330A155085F0}">
      <text>
        <r>
          <rPr>
            <b/>
            <sz val="8"/>
            <rFont val="Tahoma"/>
            <family val="2"/>
          </rPr>
          <t xml:space="preserve">There is a significant difference between this cell and the following
</t>
        </r>
        <r>
          <rPr>
            <sz val="8"/>
            <rFont val="Tahoma"/>
            <family val="2"/>
          </rPr>
          <t>REP</t>
        </r>
      </text>
    </comment>
    <comment ref="Q6" authorId="0" shapeId="0" xr:uid="{3179A848-449B-754E-BC8E-AC2B787BE5CF}">
      <text>
        <r>
          <rPr>
            <b/>
            <sz val="8"/>
            <rFont val="Tahoma"/>
            <family val="2"/>
          </rPr>
          <t xml:space="preserve">There is a significant difference between this cell and the following
</t>
        </r>
        <r>
          <rPr>
            <sz val="8"/>
            <rFont val="Tahoma"/>
            <family val="2"/>
          </rPr>
          <t>REP</t>
        </r>
      </text>
    </comment>
    <comment ref="S6" authorId="0" shapeId="0" xr:uid="{BFFEE146-EBB0-FB45-AC6F-217D726F110D}">
      <text>
        <r>
          <rPr>
            <b/>
            <sz val="8"/>
            <rFont val="Tahoma"/>
            <family val="2"/>
          </rPr>
          <t xml:space="preserve">There is a significant difference between this cell and the following
</t>
        </r>
        <r>
          <rPr>
            <sz val="8"/>
            <rFont val="Tahoma"/>
            <family val="2"/>
          </rPr>
          <t>IND</t>
        </r>
      </text>
    </comment>
    <comment ref="U6" authorId="0" shapeId="0" xr:uid="{595EF4DA-C2AA-9B4E-846C-1E68830D4945}">
      <text>
        <r>
          <rPr>
            <b/>
            <sz val="8"/>
            <rFont val="Tahoma"/>
            <family val="2"/>
          </rPr>
          <t xml:space="preserve">There is a significant difference between this cell and the following
</t>
        </r>
        <r>
          <rPr>
            <sz val="8"/>
            <rFont val="Tahoma"/>
            <family val="2"/>
          </rPr>
          <t>REP</t>
        </r>
      </text>
    </comment>
    <comment ref="W6" authorId="0" shapeId="0" xr:uid="{13B953E3-774E-4548-AA53-8F7FFAA92A40}">
      <text>
        <r>
          <rPr>
            <b/>
            <sz val="8"/>
            <rFont val="Tahoma"/>
            <family val="2"/>
          </rPr>
          <t xml:space="preserve">There is a significant difference between this cell and the following
</t>
        </r>
        <r>
          <rPr>
            <sz val="8"/>
            <rFont val="Tahoma"/>
            <family val="2"/>
          </rPr>
          <t>DEM</t>
        </r>
      </text>
    </comment>
    <comment ref="X6" authorId="0" shapeId="0" xr:uid="{53238158-5486-4647-9114-8AB9451053CE}">
      <text>
        <r>
          <rPr>
            <b/>
            <sz val="8"/>
            <rFont val="Tahoma"/>
            <family val="2"/>
          </rPr>
          <t xml:space="preserve">There is a significant difference between this cell and the following
</t>
        </r>
        <r>
          <rPr>
            <sz val="8"/>
            <rFont val="Tahoma"/>
            <family val="2"/>
          </rPr>
          <t>REP</t>
        </r>
      </text>
    </comment>
    <comment ref="AA6" authorId="0" shapeId="0" xr:uid="{87441F7A-521F-B042-BA4B-089DBAE17E1B}">
      <text>
        <r>
          <rPr>
            <b/>
            <sz val="8"/>
            <color rgb="FF000000"/>
            <rFont val="Tahoma"/>
            <family val="2"/>
          </rPr>
          <t xml:space="preserve">There is a significant difference between this cell and the following
</t>
        </r>
        <r>
          <rPr>
            <sz val="8"/>
            <color rgb="FF000000"/>
            <rFont val="Tahoma"/>
            <family val="2"/>
          </rPr>
          <t xml:space="preserve">DEM
</t>
        </r>
        <r>
          <rPr>
            <sz val="8"/>
            <color rgb="FF000000"/>
            <rFont val="Tahoma"/>
            <family val="2"/>
          </rPr>
          <t>IND</t>
        </r>
      </text>
    </comment>
    <comment ref="AB6" authorId="0" shapeId="0" xr:uid="{62248E1F-9F4F-3C4F-86A3-07AE21EA72AE}">
      <text>
        <r>
          <rPr>
            <b/>
            <sz val="8"/>
            <rFont val="Tahoma"/>
            <family val="2"/>
          </rPr>
          <t xml:space="preserve">There is a significant difference between this cell and the following
</t>
        </r>
        <r>
          <rPr>
            <sz val="8"/>
            <rFont val="Tahoma"/>
            <family val="2"/>
          </rPr>
          <t>REP</t>
        </r>
      </text>
    </comment>
    <comment ref="AC6" authorId="0" shapeId="0" xr:uid="{B323C967-60C0-6A4F-B6F0-28B38A9AB13E}">
      <text>
        <r>
          <rPr>
            <b/>
            <sz val="8"/>
            <color rgb="FF000000"/>
            <rFont val="Tahoma"/>
            <family val="2"/>
          </rPr>
          <t xml:space="preserve">There is a significant difference between this cell and the following
</t>
        </r>
        <r>
          <rPr>
            <sz val="8"/>
            <color rgb="FF000000"/>
            <rFont val="Tahoma"/>
            <family val="2"/>
          </rPr>
          <t>REP</t>
        </r>
      </text>
    </comment>
    <comment ref="G7" authorId="0" shapeId="0" xr:uid="{F49E43F0-936B-3F4D-A7C4-8A38FB1708B4}">
      <text>
        <r>
          <rPr>
            <b/>
            <sz val="8"/>
            <rFont val="Tahoma"/>
            <family val="2"/>
          </rPr>
          <t xml:space="preserve">There is a significant difference between this cell and the following
</t>
        </r>
        <r>
          <rPr>
            <sz val="8"/>
            <rFont val="Tahoma"/>
            <family val="2"/>
          </rPr>
          <t>IND</t>
        </r>
      </text>
    </comment>
    <comment ref="I7" authorId="0" shapeId="0" xr:uid="{AE988291-9CA3-A04A-84CF-2A0C34BF175C}">
      <text>
        <r>
          <rPr>
            <b/>
            <sz val="8"/>
            <rFont val="Tahoma"/>
            <family val="2"/>
          </rPr>
          <t xml:space="preserve">There is a significant difference between this cell and the following
</t>
        </r>
        <r>
          <rPr>
            <sz val="8"/>
            <rFont val="Tahoma"/>
            <family val="2"/>
          </rPr>
          <t>REP</t>
        </r>
      </text>
    </comment>
    <comment ref="O7" authorId="0" shapeId="0" xr:uid="{7FB5F89A-D9DD-924A-A385-ECF0517F1A9A}">
      <text>
        <r>
          <rPr>
            <b/>
            <sz val="8"/>
            <rFont val="Tahoma"/>
            <family val="2"/>
          </rPr>
          <t xml:space="preserve">There is a significant difference between this cell and the following
</t>
        </r>
        <r>
          <rPr>
            <sz val="8"/>
            <rFont val="Tahoma"/>
            <family val="2"/>
          </rPr>
          <t>DEM
IND</t>
        </r>
      </text>
    </comment>
    <comment ref="P7" authorId="0" shapeId="0" xr:uid="{C19772FF-3DA7-8340-B232-39FA05F2B0B9}">
      <text>
        <r>
          <rPr>
            <b/>
            <sz val="8"/>
            <rFont val="Tahoma"/>
            <family val="2"/>
          </rPr>
          <t xml:space="preserve">There is a significant difference between this cell and the following
</t>
        </r>
        <r>
          <rPr>
            <sz val="8"/>
            <rFont val="Tahoma"/>
            <family val="2"/>
          </rPr>
          <t>REP</t>
        </r>
      </text>
    </comment>
    <comment ref="Q7" authorId="0" shapeId="0" xr:uid="{54714253-CE01-DB47-B3BD-807EF83F4396}">
      <text>
        <r>
          <rPr>
            <b/>
            <sz val="8"/>
            <rFont val="Tahoma"/>
            <family val="2"/>
          </rPr>
          <t xml:space="preserve">There is a significant difference between this cell and the following
</t>
        </r>
        <r>
          <rPr>
            <sz val="8"/>
            <rFont val="Tahoma"/>
            <family val="2"/>
          </rPr>
          <t>REP</t>
        </r>
      </text>
    </comment>
    <comment ref="S7" authorId="0" shapeId="0" xr:uid="{E55FF840-0AF4-CB46-BD86-C985FD1A9370}">
      <text>
        <r>
          <rPr>
            <b/>
            <sz val="8"/>
            <rFont val="Tahoma"/>
            <family val="2"/>
          </rPr>
          <t xml:space="preserve">There is a significant difference between this cell and the following
</t>
        </r>
        <r>
          <rPr>
            <sz val="8"/>
            <rFont val="Tahoma"/>
            <family val="2"/>
          </rPr>
          <t>DEM
IND</t>
        </r>
      </text>
    </comment>
    <comment ref="T7" authorId="0" shapeId="0" xr:uid="{317B2158-0DBE-2640-A4A0-7959FA7A0715}">
      <text>
        <r>
          <rPr>
            <b/>
            <sz val="8"/>
            <rFont val="Tahoma"/>
            <family val="2"/>
          </rPr>
          <t xml:space="preserve">There is a significant difference between this cell and the following
</t>
        </r>
        <r>
          <rPr>
            <sz val="8"/>
            <rFont val="Tahoma"/>
            <family val="2"/>
          </rPr>
          <t>REP</t>
        </r>
      </text>
    </comment>
    <comment ref="U7" authorId="0" shapeId="0" xr:uid="{454EB8AA-F9A5-D946-AB31-9EA4E494DF53}">
      <text>
        <r>
          <rPr>
            <b/>
            <sz val="8"/>
            <rFont val="Tahoma"/>
            <family val="2"/>
          </rPr>
          <t xml:space="preserve">There is a significant difference between this cell and the following
</t>
        </r>
        <r>
          <rPr>
            <sz val="8"/>
            <rFont val="Tahoma"/>
            <family val="2"/>
          </rPr>
          <t>REP</t>
        </r>
      </text>
    </comment>
    <comment ref="W7" authorId="0" shapeId="0" xr:uid="{13D7CDBA-6470-EF4C-83B1-B49B6193E011}">
      <text>
        <r>
          <rPr>
            <b/>
            <sz val="8"/>
            <rFont val="Tahoma"/>
            <family val="2"/>
          </rPr>
          <t xml:space="preserve">There is a significant difference between this cell and the following
</t>
        </r>
        <r>
          <rPr>
            <sz val="8"/>
            <rFont val="Tahoma"/>
            <family val="2"/>
          </rPr>
          <t>DEM
IND</t>
        </r>
      </text>
    </comment>
    <comment ref="X7" authorId="0" shapeId="0" xr:uid="{6DCEE6FE-E1C0-464A-A7DF-1D67CCE36C95}">
      <text>
        <r>
          <rPr>
            <b/>
            <sz val="8"/>
            <rFont val="Tahoma"/>
            <family val="2"/>
          </rPr>
          <t xml:space="preserve">There is a significant difference between this cell and the following
</t>
        </r>
        <r>
          <rPr>
            <sz val="8"/>
            <rFont val="Tahoma"/>
            <family val="2"/>
          </rPr>
          <t>REP</t>
        </r>
      </text>
    </comment>
    <comment ref="Y7" authorId="0" shapeId="0" xr:uid="{B3944270-B6E5-FB49-8626-139D968296D6}">
      <text>
        <r>
          <rPr>
            <b/>
            <sz val="8"/>
            <color rgb="FF000000"/>
            <rFont val="Tahoma"/>
            <family val="2"/>
          </rPr>
          <t xml:space="preserve">There is a significant difference between this cell and the following
</t>
        </r>
        <r>
          <rPr>
            <sz val="8"/>
            <color rgb="FF000000"/>
            <rFont val="Tahoma"/>
            <family val="2"/>
          </rPr>
          <t>REP</t>
        </r>
      </text>
    </comment>
    <comment ref="AA7" authorId="0" shapeId="0" xr:uid="{7528A657-D9C4-3A4B-A8D5-76D3B2197204}">
      <text>
        <r>
          <rPr>
            <b/>
            <sz val="8"/>
            <rFont val="Tahoma"/>
            <family val="2"/>
          </rPr>
          <t xml:space="preserve">There is a significant difference between this cell and the following
</t>
        </r>
        <r>
          <rPr>
            <sz val="8"/>
            <rFont val="Tahoma"/>
            <family val="2"/>
          </rPr>
          <t>DEM
IND</t>
        </r>
      </text>
    </comment>
    <comment ref="AB7" authorId="0" shapeId="0" xr:uid="{8169A32C-1F19-5940-BAE5-4665B510655D}">
      <text>
        <r>
          <rPr>
            <b/>
            <sz val="8"/>
            <rFont val="Tahoma"/>
            <family val="2"/>
          </rPr>
          <t xml:space="preserve">There is a significant difference between this cell and the following
</t>
        </r>
        <r>
          <rPr>
            <sz val="8"/>
            <rFont val="Tahoma"/>
            <family val="2"/>
          </rPr>
          <t>REP
IND</t>
        </r>
      </text>
    </comment>
    <comment ref="AC7" authorId="0" shapeId="0" xr:uid="{2D944271-F4E1-4341-8308-CE9FE02446DB}">
      <text>
        <r>
          <rPr>
            <b/>
            <sz val="8"/>
            <color rgb="FF000000"/>
            <rFont val="Tahoma"/>
            <family val="2"/>
          </rPr>
          <t xml:space="preserve">There is a significant difference between this cell and the following
</t>
        </r>
        <r>
          <rPr>
            <sz val="8"/>
            <color rgb="FF000000"/>
            <rFont val="Tahoma"/>
            <family val="2"/>
          </rPr>
          <t xml:space="preserve">REP
</t>
        </r>
        <r>
          <rPr>
            <sz val="8"/>
            <color rgb="FF000000"/>
            <rFont val="Tahoma"/>
            <family val="2"/>
          </rPr>
          <t>DEM</t>
        </r>
      </text>
    </comment>
    <comment ref="G8" authorId="0" shapeId="0" xr:uid="{0B57F979-02D3-894C-876E-9D7865F97524}">
      <text>
        <r>
          <rPr>
            <b/>
            <sz val="8"/>
            <rFont val="Tahoma"/>
            <family val="2"/>
          </rPr>
          <t xml:space="preserve">There is a significant difference between this cell and the following
</t>
        </r>
        <r>
          <rPr>
            <sz val="8"/>
            <rFont val="Tahoma"/>
            <family val="2"/>
          </rPr>
          <t>IND</t>
        </r>
      </text>
    </comment>
    <comment ref="I8" authorId="0" shapeId="0" xr:uid="{72AB7D88-DB12-304C-B365-07CA10CC4103}">
      <text>
        <r>
          <rPr>
            <b/>
            <sz val="8"/>
            <rFont val="Tahoma"/>
            <family val="2"/>
          </rPr>
          <t xml:space="preserve">There is a significant difference between this cell and the following
</t>
        </r>
        <r>
          <rPr>
            <sz val="8"/>
            <rFont val="Tahoma"/>
            <family val="2"/>
          </rPr>
          <t>REP</t>
        </r>
      </text>
    </comment>
    <comment ref="O8" authorId="0" shapeId="0" xr:uid="{64974676-7644-3946-8D47-09B942B5C425}">
      <text>
        <r>
          <rPr>
            <b/>
            <sz val="8"/>
            <rFont val="Tahoma"/>
            <family val="2"/>
          </rPr>
          <t xml:space="preserve">There is a significant difference between this cell and the following
</t>
        </r>
        <r>
          <rPr>
            <sz val="8"/>
            <rFont val="Tahoma"/>
            <family val="2"/>
          </rPr>
          <t>DEM
IND</t>
        </r>
      </text>
    </comment>
    <comment ref="P8" authorId="0" shapeId="0" xr:uid="{DFB7B245-0FC9-0B41-BAA7-035126272027}">
      <text>
        <r>
          <rPr>
            <b/>
            <sz val="8"/>
            <rFont val="Tahoma"/>
            <family val="2"/>
          </rPr>
          <t xml:space="preserve">There is a significant difference between this cell and the following
</t>
        </r>
        <r>
          <rPr>
            <sz val="8"/>
            <rFont val="Tahoma"/>
            <family val="2"/>
          </rPr>
          <t>REP</t>
        </r>
      </text>
    </comment>
    <comment ref="Q8" authorId="0" shapeId="0" xr:uid="{2765D135-8519-5849-93B5-53E0B3BCB6EE}">
      <text>
        <r>
          <rPr>
            <b/>
            <sz val="8"/>
            <rFont val="Tahoma"/>
            <family val="2"/>
          </rPr>
          <t xml:space="preserve">There is a significant difference between this cell and the following
</t>
        </r>
        <r>
          <rPr>
            <sz val="8"/>
            <rFont val="Tahoma"/>
            <family val="2"/>
          </rPr>
          <t>REP</t>
        </r>
      </text>
    </comment>
    <comment ref="S8" authorId="0" shapeId="0" xr:uid="{496F2533-7495-D443-A184-50797AA70EB2}">
      <text>
        <r>
          <rPr>
            <b/>
            <sz val="8"/>
            <rFont val="Tahoma"/>
            <family val="2"/>
          </rPr>
          <t xml:space="preserve">There is a significant difference between this cell and the following
</t>
        </r>
        <r>
          <rPr>
            <sz val="8"/>
            <rFont val="Tahoma"/>
            <family val="2"/>
          </rPr>
          <t>DEM
IND</t>
        </r>
      </text>
    </comment>
    <comment ref="T8" authorId="0" shapeId="0" xr:uid="{37220781-BC6E-AD48-9FCE-1148946118A9}">
      <text>
        <r>
          <rPr>
            <b/>
            <sz val="8"/>
            <rFont val="Tahoma"/>
            <family val="2"/>
          </rPr>
          <t xml:space="preserve">There is a significant difference between this cell and the following
</t>
        </r>
        <r>
          <rPr>
            <sz val="8"/>
            <rFont val="Tahoma"/>
            <family val="2"/>
          </rPr>
          <t>REP</t>
        </r>
      </text>
    </comment>
    <comment ref="U8" authorId="0" shapeId="0" xr:uid="{D0076CFC-38F1-444D-A365-CD73B7C6C889}">
      <text>
        <r>
          <rPr>
            <b/>
            <sz val="8"/>
            <rFont val="Tahoma"/>
            <family val="2"/>
          </rPr>
          <t xml:space="preserve">There is a significant difference between this cell and the following
</t>
        </r>
        <r>
          <rPr>
            <sz val="8"/>
            <rFont val="Tahoma"/>
            <family val="2"/>
          </rPr>
          <t>REP</t>
        </r>
      </text>
    </comment>
    <comment ref="W8" authorId="0" shapeId="0" xr:uid="{A69161E2-A6EA-324D-91C4-3B38F893654F}">
      <text>
        <r>
          <rPr>
            <b/>
            <sz val="8"/>
            <rFont val="Tahoma"/>
            <family val="2"/>
          </rPr>
          <t xml:space="preserve">There is a significant difference between this cell and the following
</t>
        </r>
        <r>
          <rPr>
            <sz val="8"/>
            <rFont val="Tahoma"/>
            <family val="2"/>
          </rPr>
          <t>DEM</t>
        </r>
      </text>
    </comment>
    <comment ref="X8" authorId="0" shapeId="0" xr:uid="{5F28D153-004E-174D-AE52-7690D82DAA74}">
      <text>
        <r>
          <rPr>
            <b/>
            <sz val="8"/>
            <rFont val="Tahoma"/>
            <family val="2"/>
          </rPr>
          <t xml:space="preserve">There is a significant difference between this cell and the following
</t>
        </r>
        <r>
          <rPr>
            <sz val="8"/>
            <rFont val="Tahoma"/>
            <family val="2"/>
          </rPr>
          <t>REP
IND</t>
        </r>
      </text>
    </comment>
    <comment ref="Y8" authorId="0" shapeId="0" xr:uid="{56B0588A-ED7E-7C41-AEF5-F726DB26E9F3}">
      <text>
        <r>
          <rPr>
            <b/>
            <sz val="8"/>
            <rFont val="Tahoma"/>
            <family val="2"/>
          </rPr>
          <t xml:space="preserve">There is a significant difference between this cell and the following
</t>
        </r>
        <r>
          <rPr>
            <sz val="8"/>
            <rFont val="Tahoma"/>
            <family val="2"/>
          </rPr>
          <t>DEM</t>
        </r>
      </text>
    </comment>
    <comment ref="AA8" authorId="0" shapeId="0" xr:uid="{F0998F2C-CF41-D84B-BB9C-F508281F7EF5}">
      <text>
        <r>
          <rPr>
            <b/>
            <sz val="8"/>
            <rFont val="Tahoma"/>
            <family val="2"/>
          </rPr>
          <t xml:space="preserve">There is a significant difference between this cell and the following
</t>
        </r>
        <r>
          <rPr>
            <sz val="8"/>
            <rFont val="Tahoma"/>
            <family val="2"/>
          </rPr>
          <t>DEM</t>
        </r>
      </text>
    </comment>
    <comment ref="AB8" authorId="0" shapeId="0" xr:uid="{DF74FD83-017F-6C4D-A3CB-A0B89C50540B}">
      <text>
        <r>
          <rPr>
            <b/>
            <sz val="8"/>
            <rFont val="Tahoma"/>
            <family val="2"/>
          </rPr>
          <t xml:space="preserve">There is a significant difference between this cell and the following
</t>
        </r>
        <r>
          <rPr>
            <sz val="8"/>
            <rFont val="Tahoma"/>
            <family val="2"/>
          </rPr>
          <t>REP
IND</t>
        </r>
      </text>
    </comment>
    <comment ref="AC8" authorId="0" shapeId="0" xr:uid="{2BE0D02B-D33A-434E-9168-B3708BAC5B4E}">
      <text>
        <r>
          <rPr>
            <b/>
            <sz val="8"/>
            <color rgb="FF000000"/>
            <rFont val="Tahoma"/>
            <family val="2"/>
          </rPr>
          <t xml:space="preserve">There is a significant difference between this cell and the following
</t>
        </r>
        <r>
          <rPr>
            <sz val="8"/>
            <color rgb="FF000000"/>
            <rFont val="Tahoma"/>
            <family val="2"/>
          </rPr>
          <t>DEM</t>
        </r>
      </text>
    </comment>
    <comment ref="O9" authorId="0" shapeId="0" xr:uid="{F65E1530-35CE-3740-82F4-714B75E976BF}">
      <text>
        <r>
          <rPr>
            <b/>
            <sz val="8"/>
            <rFont val="Tahoma"/>
            <family val="2"/>
          </rPr>
          <t xml:space="preserve">There is a significant difference between this cell and the following
</t>
        </r>
        <r>
          <rPr>
            <sz val="8"/>
            <rFont val="Tahoma"/>
            <family val="2"/>
          </rPr>
          <t>DEM
IND</t>
        </r>
      </text>
    </comment>
    <comment ref="P9" authorId="0" shapeId="0" xr:uid="{CAD5BF1E-9A8F-804D-9A94-EF711C40E9C8}">
      <text>
        <r>
          <rPr>
            <b/>
            <sz val="8"/>
            <color rgb="FF000000"/>
            <rFont val="Tahoma"/>
            <family val="2"/>
          </rPr>
          <t xml:space="preserve">There is a significant difference between this cell and the following
</t>
        </r>
        <r>
          <rPr>
            <sz val="8"/>
            <color rgb="FF000000"/>
            <rFont val="Tahoma"/>
            <family val="2"/>
          </rPr>
          <t>REP</t>
        </r>
      </text>
    </comment>
    <comment ref="Q9" authorId="0" shapeId="0" xr:uid="{8B1F9F56-AF73-D244-AD82-D2157A87E58F}">
      <text>
        <r>
          <rPr>
            <b/>
            <sz val="8"/>
            <color rgb="FF000000"/>
            <rFont val="Tahoma"/>
            <family val="2"/>
          </rPr>
          <t xml:space="preserve">There is a significant difference between this cell and the following
</t>
        </r>
        <r>
          <rPr>
            <sz val="8"/>
            <color rgb="FF000000"/>
            <rFont val="Tahoma"/>
            <family val="2"/>
          </rPr>
          <t>REP</t>
        </r>
      </text>
    </comment>
    <comment ref="S9" authorId="0" shapeId="0" xr:uid="{9C6C0581-27FF-374D-BCD3-B9D6F01C3999}">
      <text>
        <r>
          <rPr>
            <b/>
            <sz val="8"/>
            <rFont val="Tahoma"/>
            <family val="2"/>
          </rPr>
          <t xml:space="preserve">There is a significant difference between this cell and the following
</t>
        </r>
        <r>
          <rPr>
            <sz val="8"/>
            <rFont val="Tahoma"/>
            <family val="2"/>
          </rPr>
          <t>DEM
IND</t>
        </r>
      </text>
    </comment>
    <comment ref="T9" authorId="0" shapeId="0" xr:uid="{1C863B82-3EFF-1845-B408-5B6EFB5486FD}">
      <text>
        <r>
          <rPr>
            <b/>
            <sz val="8"/>
            <rFont val="Tahoma"/>
            <family val="2"/>
          </rPr>
          <t xml:space="preserve">There is a significant difference between this cell and the following
</t>
        </r>
        <r>
          <rPr>
            <sz val="8"/>
            <rFont val="Tahoma"/>
            <family val="2"/>
          </rPr>
          <t>REP
IND</t>
        </r>
      </text>
    </comment>
    <comment ref="U9" authorId="0" shapeId="0" xr:uid="{B87C5931-0110-4546-993E-5F391966CA04}">
      <text>
        <r>
          <rPr>
            <b/>
            <sz val="8"/>
            <rFont val="Tahoma"/>
            <family val="2"/>
          </rPr>
          <t xml:space="preserve">There is a significant difference between this cell and the following
</t>
        </r>
        <r>
          <rPr>
            <sz val="8"/>
            <rFont val="Tahoma"/>
            <family val="2"/>
          </rPr>
          <t>REP
DEM</t>
        </r>
      </text>
    </comment>
    <comment ref="AA9" authorId="0" shapeId="0" xr:uid="{5FC09B93-6250-CC4A-857F-857B858C7E09}">
      <text>
        <r>
          <rPr>
            <b/>
            <sz val="8"/>
            <rFont val="Tahoma"/>
            <family val="2"/>
          </rPr>
          <t xml:space="preserve">There is a significant difference between this cell and the following
</t>
        </r>
        <r>
          <rPr>
            <sz val="8"/>
            <rFont val="Tahoma"/>
            <family val="2"/>
          </rPr>
          <t>DEM
IND</t>
        </r>
      </text>
    </comment>
    <comment ref="AB9" authorId="0" shapeId="0" xr:uid="{797961D2-839E-F245-B485-685C7378AF3D}">
      <text>
        <r>
          <rPr>
            <b/>
            <sz val="8"/>
            <rFont val="Tahoma"/>
            <family val="2"/>
          </rPr>
          <t xml:space="preserve">There is a significant difference between this cell and the following
</t>
        </r>
        <r>
          <rPr>
            <sz val="8"/>
            <rFont val="Tahoma"/>
            <family val="2"/>
          </rPr>
          <t>REP
IND</t>
        </r>
      </text>
    </comment>
    <comment ref="AC9" authorId="0" shapeId="0" xr:uid="{5FFB7563-87BF-1346-B82F-69167B8C7BCF}">
      <text>
        <r>
          <rPr>
            <b/>
            <sz val="8"/>
            <color rgb="FF000000"/>
            <rFont val="Tahoma"/>
            <family val="2"/>
          </rPr>
          <t xml:space="preserve">There is a significant difference between this cell and the following
</t>
        </r>
        <r>
          <rPr>
            <sz val="8"/>
            <color rgb="FF000000"/>
            <rFont val="Tahoma"/>
            <family val="2"/>
          </rPr>
          <t xml:space="preserve">REP
</t>
        </r>
        <r>
          <rPr>
            <sz val="8"/>
            <color rgb="FF000000"/>
            <rFont val="Tahoma"/>
            <family val="2"/>
          </rPr>
          <t>DEM</t>
        </r>
      </text>
    </comment>
    <comment ref="O10" authorId="0" shapeId="0" xr:uid="{DDD2CFB5-963A-9746-81A1-BDFB23917641}">
      <text>
        <r>
          <rPr>
            <b/>
            <sz val="8"/>
            <rFont val="Tahoma"/>
            <family val="2"/>
          </rPr>
          <t xml:space="preserve">There is a significant difference between this cell and the following
</t>
        </r>
        <r>
          <rPr>
            <sz val="8"/>
            <rFont val="Tahoma"/>
            <family val="2"/>
          </rPr>
          <t>DEM
IND</t>
        </r>
      </text>
    </comment>
    <comment ref="P10" authorId="0" shapeId="0" xr:uid="{F387ABDF-A750-424A-9AF7-2A416BCA1BD2}">
      <text>
        <r>
          <rPr>
            <b/>
            <sz val="8"/>
            <rFont val="Tahoma"/>
            <family val="2"/>
          </rPr>
          <t xml:space="preserve">There is a significant difference between this cell and the following
</t>
        </r>
        <r>
          <rPr>
            <sz val="8"/>
            <rFont val="Tahoma"/>
            <family val="2"/>
          </rPr>
          <t>REP</t>
        </r>
      </text>
    </comment>
    <comment ref="Q10" authorId="0" shapeId="0" xr:uid="{0A855F68-C585-8641-8987-90A5C09CA314}">
      <text>
        <r>
          <rPr>
            <b/>
            <sz val="8"/>
            <rFont val="Tahoma"/>
            <family val="2"/>
          </rPr>
          <t xml:space="preserve">There is a significant difference between this cell and the following
</t>
        </r>
        <r>
          <rPr>
            <sz val="8"/>
            <rFont val="Tahoma"/>
            <family val="2"/>
          </rPr>
          <t>REP</t>
        </r>
      </text>
    </comment>
    <comment ref="S10" authorId="0" shapeId="0" xr:uid="{80B28662-2A5B-154D-B3A5-4FB94AB3D5BF}">
      <text>
        <r>
          <rPr>
            <b/>
            <sz val="8"/>
            <rFont val="Tahoma"/>
            <family val="2"/>
          </rPr>
          <t xml:space="preserve">There is a significant difference between this cell and the following
</t>
        </r>
        <r>
          <rPr>
            <sz val="8"/>
            <rFont val="Tahoma"/>
            <family val="2"/>
          </rPr>
          <t>DEM
IND</t>
        </r>
      </text>
    </comment>
    <comment ref="T10" authorId="0" shapeId="0" xr:uid="{0563F558-F88E-E749-BE8D-87639A9594AC}">
      <text>
        <r>
          <rPr>
            <b/>
            <sz val="8"/>
            <rFont val="Tahoma"/>
            <family val="2"/>
          </rPr>
          <t xml:space="preserve">There is a significant difference between this cell and the following
</t>
        </r>
        <r>
          <rPr>
            <sz val="8"/>
            <rFont val="Tahoma"/>
            <family val="2"/>
          </rPr>
          <t>REP</t>
        </r>
      </text>
    </comment>
    <comment ref="U10" authorId="0" shapeId="0" xr:uid="{C836E98A-3FE4-414B-9FC4-9E664CD79525}">
      <text>
        <r>
          <rPr>
            <b/>
            <sz val="8"/>
            <rFont val="Tahoma"/>
            <family val="2"/>
          </rPr>
          <t xml:space="preserve">There is a significant difference between this cell and the following
</t>
        </r>
        <r>
          <rPr>
            <sz val="8"/>
            <rFont val="Tahoma"/>
            <family val="2"/>
          </rPr>
          <t>REP</t>
        </r>
      </text>
    </comment>
    <comment ref="W10" authorId="0" shapeId="0" xr:uid="{FB0A3CC4-478A-B545-91FB-4C058534D5A4}">
      <text>
        <r>
          <rPr>
            <b/>
            <sz val="8"/>
            <rFont val="Tahoma"/>
            <family val="2"/>
          </rPr>
          <t xml:space="preserve">There is a significant difference between this cell and the following
</t>
        </r>
        <r>
          <rPr>
            <sz val="8"/>
            <rFont val="Tahoma"/>
            <family val="2"/>
          </rPr>
          <t>DEM
IND</t>
        </r>
      </text>
    </comment>
    <comment ref="X10" authorId="0" shapeId="0" xr:uid="{EB61D30D-E070-2E4D-AD14-78C5CF695E6E}">
      <text>
        <r>
          <rPr>
            <b/>
            <sz val="8"/>
            <rFont val="Tahoma"/>
            <family val="2"/>
          </rPr>
          <t xml:space="preserve">There is a significant difference between this cell and the following
</t>
        </r>
        <r>
          <rPr>
            <sz val="8"/>
            <rFont val="Tahoma"/>
            <family val="2"/>
          </rPr>
          <t>REP</t>
        </r>
      </text>
    </comment>
    <comment ref="Y10" authorId="0" shapeId="0" xr:uid="{1C328C49-8729-A54F-A84B-505873FA1F66}">
      <text>
        <r>
          <rPr>
            <b/>
            <sz val="8"/>
            <rFont val="Tahoma"/>
            <family val="2"/>
          </rPr>
          <t xml:space="preserve">There is a significant difference between this cell and the following
</t>
        </r>
        <r>
          <rPr>
            <sz val="8"/>
            <rFont val="Tahoma"/>
            <family val="2"/>
          </rPr>
          <t>REP</t>
        </r>
      </text>
    </comment>
    <comment ref="AA10" authorId="0" shapeId="0" xr:uid="{2BFB60A2-42DC-C649-BE64-4ED177D7D43F}">
      <text>
        <r>
          <rPr>
            <b/>
            <sz val="8"/>
            <rFont val="Tahoma"/>
            <family val="2"/>
          </rPr>
          <t xml:space="preserve">There is a significant difference between this cell and the following
</t>
        </r>
        <r>
          <rPr>
            <sz val="8"/>
            <rFont val="Tahoma"/>
            <family val="2"/>
          </rPr>
          <t>DEM</t>
        </r>
      </text>
    </comment>
    <comment ref="AB10" authorId="0" shapeId="0" xr:uid="{6CC54DC7-D1B9-924B-854D-06BC7DB02B58}">
      <text>
        <r>
          <rPr>
            <b/>
            <sz val="8"/>
            <rFont val="Tahoma"/>
            <family val="2"/>
          </rPr>
          <t xml:space="preserve">There is a significant difference between this cell and the following
</t>
        </r>
        <r>
          <rPr>
            <sz val="8"/>
            <rFont val="Tahoma"/>
            <family val="2"/>
          </rPr>
          <t>REP
IND</t>
        </r>
      </text>
    </comment>
    <comment ref="AC10" authorId="0" shapeId="0" xr:uid="{4BD2EF9A-F874-7543-80FD-7257F7AF0D95}">
      <text>
        <r>
          <rPr>
            <b/>
            <sz val="8"/>
            <rFont val="Tahoma"/>
            <family val="2"/>
          </rPr>
          <t xml:space="preserve">There is a significant difference between this cell and the following
</t>
        </r>
        <r>
          <rPr>
            <sz val="8"/>
            <rFont val="Tahoma"/>
            <family val="2"/>
          </rPr>
          <t>DEM</t>
        </r>
      </text>
    </comment>
    <comment ref="G11" authorId="0" shapeId="0" xr:uid="{147306B7-0003-3942-AB3B-06B4C6CC7741}">
      <text>
        <r>
          <rPr>
            <b/>
            <sz val="8"/>
            <rFont val="Tahoma"/>
            <family val="2"/>
          </rPr>
          <t xml:space="preserve">There is a significant difference between this cell and the following
</t>
        </r>
        <r>
          <rPr>
            <sz val="8"/>
            <rFont val="Tahoma"/>
            <family val="2"/>
          </rPr>
          <t>IND</t>
        </r>
      </text>
    </comment>
    <comment ref="I11" authorId="0" shapeId="0" xr:uid="{3689E6A5-2774-FF4A-925D-15EB4ADADC18}">
      <text>
        <r>
          <rPr>
            <b/>
            <sz val="8"/>
            <rFont val="Tahoma"/>
            <family val="2"/>
          </rPr>
          <t xml:space="preserve">There is a significant difference between this cell and the following
</t>
        </r>
        <r>
          <rPr>
            <sz val="8"/>
            <rFont val="Tahoma"/>
            <family val="2"/>
          </rPr>
          <t>REP</t>
        </r>
      </text>
    </comment>
    <comment ref="O11" authorId="0" shapeId="0" xr:uid="{DC97B8FD-EB6D-B24B-84B8-F8B8C2DBF6DE}">
      <text>
        <r>
          <rPr>
            <b/>
            <sz val="8"/>
            <rFont val="Tahoma"/>
            <family val="2"/>
          </rPr>
          <t xml:space="preserve">There is a significant difference between this cell and the following
</t>
        </r>
        <r>
          <rPr>
            <sz val="8"/>
            <rFont val="Tahoma"/>
            <family val="2"/>
          </rPr>
          <t>DEM
IND</t>
        </r>
      </text>
    </comment>
    <comment ref="P11" authorId="0" shapeId="0" xr:uid="{FE719FCB-2180-9C41-B0C5-38EB86B1C793}">
      <text>
        <r>
          <rPr>
            <b/>
            <sz val="8"/>
            <rFont val="Tahoma"/>
            <family val="2"/>
          </rPr>
          <t xml:space="preserve">There is a significant difference between this cell and the following
</t>
        </r>
        <r>
          <rPr>
            <sz val="8"/>
            <rFont val="Tahoma"/>
            <family val="2"/>
          </rPr>
          <t>REP</t>
        </r>
      </text>
    </comment>
    <comment ref="Q11" authorId="0" shapeId="0" xr:uid="{162E4805-500F-A547-9128-189FF5C63A30}">
      <text>
        <r>
          <rPr>
            <b/>
            <sz val="8"/>
            <rFont val="Tahoma"/>
            <family val="2"/>
          </rPr>
          <t xml:space="preserve">There is a significant difference between this cell and the following
</t>
        </r>
        <r>
          <rPr>
            <sz val="8"/>
            <rFont val="Tahoma"/>
            <family val="2"/>
          </rPr>
          <t>REP</t>
        </r>
      </text>
    </comment>
    <comment ref="S11" authorId="0" shapeId="0" xr:uid="{02E13D0A-4B9B-FB46-9BA8-8950187268C4}">
      <text>
        <r>
          <rPr>
            <b/>
            <sz val="8"/>
            <rFont val="Tahoma"/>
            <family val="2"/>
          </rPr>
          <t xml:space="preserve">There is a significant difference between this cell and the following
</t>
        </r>
        <r>
          <rPr>
            <sz val="8"/>
            <rFont val="Tahoma"/>
            <family val="2"/>
          </rPr>
          <t>DEM
IND</t>
        </r>
      </text>
    </comment>
    <comment ref="T11" authorId="0" shapeId="0" xr:uid="{987D034E-1229-9647-8FBD-D1708C0E985F}">
      <text>
        <r>
          <rPr>
            <b/>
            <sz val="8"/>
            <color rgb="FF000000"/>
            <rFont val="Tahoma"/>
            <family val="2"/>
          </rPr>
          <t xml:space="preserve">There is a significant difference between this cell and the following
</t>
        </r>
        <r>
          <rPr>
            <sz val="8"/>
            <color rgb="FF000000"/>
            <rFont val="Tahoma"/>
            <family val="2"/>
          </rPr>
          <t>REP</t>
        </r>
      </text>
    </comment>
    <comment ref="U11" authorId="0" shapeId="0" xr:uid="{D976D439-E103-4648-9A9A-D864B6348471}">
      <text>
        <r>
          <rPr>
            <b/>
            <sz val="8"/>
            <color rgb="FF000000"/>
            <rFont val="Tahoma"/>
            <family val="2"/>
          </rPr>
          <t xml:space="preserve">There is a significant difference between this cell and the following
</t>
        </r>
        <r>
          <rPr>
            <sz val="8"/>
            <color rgb="FF000000"/>
            <rFont val="Tahoma"/>
            <family val="2"/>
          </rPr>
          <t>REP</t>
        </r>
      </text>
    </comment>
    <comment ref="W11" authorId="0" shapeId="0" xr:uid="{9B67ABCD-F762-DE45-8BC0-8DE7D57B5C5E}">
      <text>
        <r>
          <rPr>
            <b/>
            <sz val="8"/>
            <rFont val="Tahoma"/>
            <family val="2"/>
          </rPr>
          <t xml:space="preserve">There is a significant difference between this cell and the following
</t>
        </r>
        <r>
          <rPr>
            <sz val="8"/>
            <rFont val="Tahoma"/>
            <family val="2"/>
          </rPr>
          <t>DEM</t>
        </r>
      </text>
    </comment>
    <comment ref="X11" authorId="0" shapeId="0" xr:uid="{DE4E3012-FDF3-5F43-9006-54689D698213}">
      <text>
        <r>
          <rPr>
            <b/>
            <sz val="8"/>
            <rFont val="Tahoma"/>
            <family val="2"/>
          </rPr>
          <t xml:space="preserve">There is a significant difference between this cell and the following
</t>
        </r>
        <r>
          <rPr>
            <sz val="8"/>
            <rFont val="Tahoma"/>
            <family val="2"/>
          </rPr>
          <t>REP
IND</t>
        </r>
      </text>
    </comment>
    <comment ref="Y11" authorId="0" shapeId="0" xr:uid="{46AF32C0-D86B-6341-A05D-3974A415045E}">
      <text>
        <r>
          <rPr>
            <b/>
            <sz val="8"/>
            <rFont val="Tahoma"/>
            <family val="2"/>
          </rPr>
          <t xml:space="preserve">There is a significant difference between this cell and the following
</t>
        </r>
        <r>
          <rPr>
            <sz val="8"/>
            <rFont val="Tahoma"/>
            <family val="2"/>
          </rPr>
          <t>DEM</t>
        </r>
      </text>
    </comment>
    <comment ref="AA11" authorId="0" shapeId="0" xr:uid="{605F3F02-BF60-5543-A9D9-DBC010B2FC5B}">
      <text>
        <r>
          <rPr>
            <b/>
            <sz val="8"/>
            <rFont val="Tahoma"/>
            <family val="2"/>
          </rPr>
          <t xml:space="preserve">There is a significant difference between this cell and the following
</t>
        </r>
        <r>
          <rPr>
            <sz val="8"/>
            <rFont val="Tahoma"/>
            <family val="2"/>
          </rPr>
          <t>DEM
IND</t>
        </r>
      </text>
    </comment>
    <comment ref="AB11" authorId="0" shapeId="0" xr:uid="{292E1A72-C23F-5341-88A7-978D22D02EBD}">
      <text>
        <r>
          <rPr>
            <b/>
            <sz val="8"/>
            <rFont val="Tahoma"/>
            <family val="2"/>
          </rPr>
          <t xml:space="preserve">There is a significant difference between this cell and the following
</t>
        </r>
        <r>
          <rPr>
            <sz val="8"/>
            <rFont val="Tahoma"/>
            <family val="2"/>
          </rPr>
          <t>REP
IND</t>
        </r>
      </text>
    </comment>
    <comment ref="AC11" authorId="0" shapeId="0" xr:uid="{A10D5C76-76FF-D046-B73D-4E7985AD6917}">
      <text>
        <r>
          <rPr>
            <b/>
            <sz val="8"/>
            <rFont val="Tahoma"/>
            <family val="2"/>
          </rPr>
          <t xml:space="preserve">There is a significant difference between this cell and the following
</t>
        </r>
        <r>
          <rPr>
            <sz val="8"/>
            <rFont val="Tahoma"/>
            <family val="2"/>
          </rPr>
          <t>REP
DEM</t>
        </r>
      </text>
    </comment>
    <comment ref="G12" authorId="0" shapeId="0" xr:uid="{194B83E8-454B-F746-9485-99AD4CBBBD50}">
      <text>
        <r>
          <rPr>
            <b/>
            <sz val="8"/>
            <rFont val="Tahoma"/>
            <family val="2"/>
          </rPr>
          <t xml:space="preserve">There is a significant difference between this cell and the following
</t>
        </r>
        <r>
          <rPr>
            <sz val="8"/>
            <rFont val="Tahoma"/>
            <family val="2"/>
          </rPr>
          <t>IND</t>
        </r>
      </text>
    </comment>
    <comment ref="I12" authorId="0" shapeId="0" xr:uid="{C3B6D04D-B716-C848-B7D9-0461670CEA59}">
      <text>
        <r>
          <rPr>
            <b/>
            <sz val="8"/>
            <rFont val="Tahoma"/>
            <family val="2"/>
          </rPr>
          <t xml:space="preserve">There is a significant difference between this cell and the following
</t>
        </r>
        <r>
          <rPr>
            <sz val="8"/>
            <rFont val="Tahoma"/>
            <family val="2"/>
          </rPr>
          <t>REP</t>
        </r>
      </text>
    </comment>
    <comment ref="O12" authorId="0" shapeId="0" xr:uid="{FB901F0C-066F-5943-A9EF-8E63558DA633}">
      <text>
        <r>
          <rPr>
            <b/>
            <sz val="8"/>
            <rFont val="Tahoma"/>
            <family val="2"/>
          </rPr>
          <t xml:space="preserve">There is a significant difference between this cell and the following
</t>
        </r>
        <r>
          <rPr>
            <sz val="8"/>
            <rFont val="Tahoma"/>
            <family val="2"/>
          </rPr>
          <t>DEM
IND</t>
        </r>
      </text>
    </comment>
    <comment ref="P12" authorId="0" shapeId="0" xr:uid="{04FAEE74-06EE-7945-9E35-DDA264495F71}">
      <text>
        <r>
          <rPr>
            <b/>
            <sz val="8"/>
            <rFont val="Tahoma"/>
            <family val="2"/>
          </rPr>
          <t xml:space="preserve">There is a significant difference between this cell and the following
</t>
        </r>
        <r>
          <rPr>
            <sz val="8"/>
            <rFont val="Tahoma"/>
            <family val="2"/>
          </rPr>
          <t>REP</t>
        </r>
      </text>
    </comment>
    <comment ref="Q12" authorId="0" shapeId="0" xr:uid="{9CC9BFFF-AAC5-8140-99C7-F908FCC9D96C}">
      <text>
        <r>
          <rPr>
            <b/>
            <sz val="8"/>
            <rFont val="Tahoma"/>
            <family val="2"/>
          </rPr>
          <t xml:space="preserve">There is a significant difference between this cell and the following
</t>
        </r>
        <r>
          <rPr>
            <sz val="8"/>
            <rFont val="Tahoma"/>
            <family val="2"/>
          </rPr>
          <t>REP</t>
        </r>
      </text>
    </comment>
    <comment ref="S12" authorId="0" shapeId="0" xr:uid="{D23AD2E0-49E0-D846-A1AC-9046FE2022FF}">
      <text>
        <r>
          <rPr>
            <b/>
            <sz val="8"/>
            <rFont val="Tahoma"/>
            <family val="2"/>
          </rPr>
          <t xml:space="preserve">There is a significant difference between this cell and the following
</t>
        </r>
        <r>
          <rPr>
            <sz val="8"/>
            <rFont val="Tahoma"/>
            <family val="2"/>
          </rPr>
          <t>DEM
IND</t>
        </r>
      </text>
    </comment>
    <comment ref="T12" authorId="0" shapeId="0" xr:uid="{D3898089-D198-984C-8468-FD90DF752090}">
      <text>
        <r>
          <rPr>
            <b/>
            <sz val="8"/>
            <rFont val="Tahoma"/>
            <family val="2"/>
          </rPr>
          <t xml:space="preserve">There is a significant difference between this cell and the following
</t>
        </r>
        <r>
          <rPr>
            <sz val="8"/>
            <rFont val="Tahoma"/>
            <family val="2"/>
          </rPr>
          <t>REP</t>
        </r>
      </text>
    </comment>
    <comment ref="U12" authorId="0" shapeId="0" xr:uid="{599D55C2-F9D8-C74F-8409-3C6073EACB78}">
      <text>
        <r>
          <rPr>
            <b/>
            <sz val="8"/>
            <rFont val="Tahoma"/>
            <family val="2"/>
          </rPr>
          <t xml:space="preserve">There is a significant difference between this cell and the following
</t>
        </r>
        <r>
          <rPr>
            <sz val="8"/>
            <rFont val="Tahoma"/>
            <family val="2"/>
          </rPr>
          <t>REP</t>
        </r>
      </text>
    </comment>
    <comment ref="AA12" authorId="0" shapeId="0" xr:uid="{FD9D4B4D-4131-654F-915F-64E99BEBDD07}">
      <text>
        <r>
          <rPr>
            <b/>
            <sz val="8"/>
            <rFont val="Tahoma"/>
            <family val="2"/>
          </rPr>
          <t xml:space="preserve">There is a significant difference between this cell and the following
</t>
        </r>
        <r>
          <rPr>
            <sz val="8"/>
            <rFont val="Tahoma"/>
            <family val="2"/>
          </rPr>
          <t>DEM
IND</t>
        </r>
      </text>
    </comment>
    <comment ref="AB12" authorId="0" shapeId="0" xr:uid="{9CF1808E-2F89-944F-A718-7E64988C5723}">
      <text>
        <r>
          <rPr>
            <b/>
            <sz val="8"/>
            <rFont val="Tahoma"/>
            <family val="2"/>
          </rPr>
          <t xml:space="preserve">There is a significant difference between this cell and the following
</t>
        </r>
        <r>
          <rPr>
            <sz val="8"/>
            <rFont val="Tahoma"/>
            <family val="2"/>
          </rPr>
          <t>REP
IND</t>
        </r>
      </text>
    </comment>
    <comment ref="AC12" authorId="0" shapeId="0" xr:uid="{49DB636D-30FD-3C4D-8422-60A29449A52C}">
      <text>
        <r>
          <rPr>
            <b/>
            <sz val="8"/>
            <rFont val="Tahoma"/>
            <family val="2"/>
          </rPr>
          <t xml:space="preserve">There is a significant difference between this cell and the following
</t>
        </r>
        <r>
          <rPr>
            <sz val="8"/>
            <rFont val="Tahoma"/>
            <family val="2"/>
          </rPr>
          <t>REP
DEM</t>
        </r>
      </text>
    </comment>
    <comment ref="O13" authorId="0" shapeId="0" xr:uid="{D8937DB5-41A2-8545-B3FD-C31365DEAA0E}">
      <text>
        <r>
          <rPr>
            <b/>
            <sz val="8"/>
            <rFont val="Tahoma"/>
            <family val="2"/>
          </rPr>
          <t xml:space="preserve">There is a significant difference between this cell and the following
</t>
        </r>
        <r>
          <rPr>
            <sz val="8"/>
            <rFont val="Tahoma"/>
            <family val="2"/>
          </rPr>
          <t>IND</t>
        </r>
      </text>
    </comment>
    <comment ref="Q13" authorId="0" shapeId="0" xr:uid="{4E6296DF-19E4-3C47-8EBE-D40915DB16EB}">
      <text>
        <r>
          <rPr>
            <b/>
            <sz val="8"/>
            <rFont val="Tahoma"/>
            <family val="2"/>
          </rPr>
          <t xml:space="preserve">There is a significant difference between this cell and the following
</t>
        </r>
        <r>
          <rPr>
            <sz val="8"/>
            <rFont val="Tahoma"/>
            <family val="2"/>
          </rPr>
          <t>REP</t>
        </r>
      </text>
    </comment>
    <comment ref="S13" authorId="0" shapeId="0" xr:uid="{5E402BED-A28F-5442-9B1B-49005F8F7E95}">
      <text>
        <r>
          <rPr>
            <b/>
            <sz val="8"/>
            <rFont val="Tahoma"/>
            <family val="2"/>
          </rPr>
          <t xml:space="preserve">There is a significant difference between this cell and the following
</t>
        </r>
        <r>
          <rPr>
            <sz val="8"/>
            <rFont val="Tahoma"/>
            <family val="2"/>
          </rPr>
          <t>DEM
IND</t>
        </r>
      </text>
    </comment>
    <comment ref="T13" authorId="0" shapeId="0" xr:uid="{DFD27B20-6C75-C44F-97C3-7CB4B565CAA8}">
      <text>
        <r>
          <rPr>
            <b/>
            <sz val="8"/>
            <rFont val="Tahoma"/>
            <family val="2"/>
          </rPr>
          <t xml:space="preserve">There is a significant difference between this cell and the following
</t>
        </r>
        <r>
          <rPr>
            <sz val="8"/>
            <rFont val="Tahoma"/>
            <family val="2"/>
          </rPr>
          <t>REP</t>
        </r>
      </text>
    </comment>
    <comment ref="U13" authorId="0" shapeId="0" xr:uid="{B7081C54-E712-0C45-ACFD-76C498821E0A}">
      <text>
        <r>
          <rPr>
            <b/>
            <sz val="8"/>
            <rFont val="Tahoma"/>
            <family val="2"/>
          </rPr>
          <t xml:space="preserve">There is a significant difference between this cell and the following
</t>
        </r>
        <r>
          <rPr>
            <sz val="8"/>
            <rFont val="Tahoma"/>
            <family val="2"/>
          </rPr>
          <t>REP</t>
        </r>
      </text>
    </comment>
    <comment ref="W13" authorId="0" shapeId="0" xr:uid="{26576B21-B19B-9041-8695-207CD57C8827}">
      <text>
        <r>
          <rPr>
            <b/>
            <sz val="8"/>
            <rFont val="Tahoma"/>
            <family val="2"/>
          </rPr>
          <t xml:space="preserve">There is a significant difference between this cell and the following
</t>
        </r>
        <r>
          <rPr>
            <sz val="8"/>
            <rFont val="Tahoma"/>
            <family val="2"/>
          </rPr>
          <t>DEM
IND</t>
        </r>
      </text>
    </comment>
    <comment ref="X13" authorId="0" shapeId="0" xr:uid="{F058A7B1-53AB-AC42-A334-849A2A36A14A}">
      <text>
        <r>
          <rPr>
            <b/>
            <sz val="8"/>
            <rFont val="Tahoma"/>
            <family val="2"/>
          </rPr>
          <t xml:space="preserve">There is a significant difference between this cell and the following
</t>
        </r>
        <r>
          <rPr>
            <sz val="8"/>
            <rFont val="Tahoma"/>
            <family val="2"/>
          </rPr>
          <t>REP
IND</t>
        </r>
      </text>
    </comment>
    <comment ref="Y13" authorId="0" shapeId="0" xr:uid="{B6F0B7F1-8A01-4E47-AB10-48828B35C8B4}">
      <text>
        <r>
          <rPr>
            <b/>
            <sz val="8"/>
            <rFont val="Tahoma"/>
            <family val="2"/>
          </rPr>
          <t xml:space="preserve">There is a significant difference between this cell and the following
</t>
        </r>
        <r>
          <rPr>
            <sz val="8"/>
            <rFont val="Tahoma"/>
            <family val="2"/>
          </rPr>
          <t>REP
DEM</t>
        </r>
      </text>
    </comment>
    <comment ref="AA13" authorId="0" shapeId="0" xr:uid="{9F4690E5-651C-1A40-8756-3BC009E2EF94}">
      <text>
        <r>
          <rPr>
            <b/>
            <sz val="8"/>
            <rFont val="Tahoma"/>
            <family val="2"/>
          </rPr>
          <t xml:space="preserve">There is a significant difference between this cell and the following
</t>
        </r>
        <r>
          <rPr>
            <sz val="8"/>
            <rFont val="Tahoma"/>
            <family val="2"/>
          </rPr>
          <t>DEM
IND</t>
        </r>
      </text>
    </comment>
    <comment ref="AB13" authorId="0" shapeId="0" xr:uid="{3AE90B24-161D-7440-AE9B-311B7A85579C}">
      <text>
        <r>
          <rPr>
            <b/>
            <sz val="8"/>
            <rFont val="Tahoma"/>
            <family val="2"/>
          </rPr>
          <t xml:space="preserve">There is a significant difference between this cell and the following
</t>
        </r>
        <r>
          <rPr>
            <sz val="8"/>
            <rFont val="Tahoma"/>
            <family val="2"/>
          </rPr>
          <t>REP</t>
        </r>
      </text>
    </comment>
    <comment ref="AC13" authorId="0" shapeId="0" xr:uid="{62044CFE-7C12-1B46-B9DC-DF795BC90E9F}">
      <text>
        <r>
          <rPr>
            <b/>
            <sz val="8"/>
            <rFont val="Tahoma"/>
            <family val="2"/>
          </rPr>
          <t xml:space="preserve">There is a significant difference between this cell and the following
</t>
        </r>
        <r>
          <rPr>
            <sz val="8"/>
            <rFont val="Tahoma"/>
            <family val="2"/>
          </rPr>
          <t>REP</t>
        </r>
      </text>
    </comment>
    <comment ref="S14" authorId="0" shapeId="0" xr:uid="{F7FE4B99-7A93-6546-AA81-21A0571723C6}">
      <text>
        <r>
          <rPr>
            <b/>
            <sz val="8"/>
            <rFont val="Tahoma"/>
            <family val="2"/>
          </rPr>
          <t xml:space="preserve">There is a significant difference between this cell and the following
</t>
        </r>
        <r>
          <rPr>
            <sz val="8"/>
            <rFont val="Tahoma"/>
            <family val="2"/>
          </rPr>
          <t>DEM
IND</t>
        </r>
      </text>
    </comment>
    <comment ref="T14" authorId="0" shapeId="0" xr:uid="{738BE4EB-9CD3-ED4C-8F99-783F629D7574}">
      <text>
        <r>
          <rPr>
            <b/>
            <sz val="8"/>
            <rFont val="Tahoma"/>
            <family val="2"/>
          </rPr>
          <t xml:space="preserve">There is a significant difference between this cell and the following
</t>
        </r>
        <r>
          <rPr>
            <sz val="8"/>
            <rFont val="Tahoma"/>
            <family val="2"/>
          </rPr>
          <t>REP</t>
        </r>
      </text>
    </comment>
    <comment ref="U14" authorId="0" shapeId="0" xr:uid="{767CC76A-F047-3D4A-AC39-7AFB71B2ACDD}">
      <text>
        <r>
          <rPr>
            <b/>
            <sz val="8"/>
            <rFont val="Tahoma"/>
            <family val="2"/>
          </rPr>
          <t xml:space="preserve">There is a significant difference between this cell and the following
</t>
        </r>
        <r>
          <rPr>
            <sz val="8"/>
            <rFont val="Tahoma"/>
            <family val="2"/>
          </rPr>
          <t>REP</t>
        </r>
      </text>
    </comment>
    <comment ref="W14" authorId="0" shapeId="0" xr:uid="{58489A46-0576-CA42-BA79-1A8F1247AB40}">
      <text>
        <r>
          <rPr>
            <b/>
            <sz val="8"/>
            <rFont val="Tahoma"/>
            <family val="2"/>
          </rPr>
          <t xml:space="preserve">There is a significant difference between this cell and the following
</t>
        </r>
        <r>
          <rPr>
            <sz val="8"/>
            <rFont val="Tahoma"/>
            <family val="2"/>
          </rPr>
          <t>DEM</t>
        </r>
      </text>
    </comment>
    <comment ref="X14" authorId="0" shapeId="0" xr:uid="{45F222BD-ADBB-9B41-836B-A7FC9C95F517}">
      <text>
        <r>
          <rPr>
            <b/>
            <sz val="8"/>
            <rFont val="Tahoma"/>
            <family val="2"/>
          </rPr>
          <t xml:space="preserve">There is a significant difference between this cell and the following
</t>
        </r>
        <r>
          <rPr>
            <sz val="8"/>
            <rFont val="Tahoma"/>
            <family val="2"/>
          </rPr>
          <t>REP
IND</t>
        </r>
      </text>
    </comment>
    <comment ref="Y14" authorId="0" shapeId="0" xr:uid="{750CB2E8-1363-5E41-B0B0-B1B2E21490AA}">
      <text>
        <r>
          <rPr>
            <b/>
            <sz val="8"/>
            <rFont val="Tahoma"/>
            <family val="2"/>
          </rPr>
          <t xml:space="preserve">There is a significant difference between this cell and the following
</t>
        </r>
        <r>
          <rPr>
            <sz val="8"/>
            <rFont val="Tahoma"/>
            <family val="2"/>
          </rPr>
          <t>DEM</t>
        </r>
      </text>
    </comment>
    <comment ref="AA14" authorId="0" shapeId="0" xr:uid="{455CF55C-F290-4045-B28C-EA38DCDFF74F}">
      <text>
        <r>
          <rPr>
            <b/>
            <sz val="8"/>
            <rFont val="Tahoma"/>
            <family val="2"/>
          </rPr>
          <t xml:space="preserve">There is a significant difference between this cell and the following
</t>
        </r>
        <r>
          <rPr>
            <sz val="8"/>
            <rFont val="Tahoma"/>
            <family val="2"/>
          </rPr>
          <t>DEM</t>
        </r>
      </text>
    </comment>
    <comment ref="AB14" authorId="0" shapeId="0" xr:uid="{805E8D11-074B-9043-8944-3322B255FB01}">
      <text>
        <r>
          <rPr>
            <b/>
            <sz val="8"/>
            <color rgb="FF000000"/>
            <rFont val="Tahoma"/>
            <family val="2"/>
          </rPr>
          <t xml:space="preserve">There is a significant difference between this cell and the following
</t>
        </r>
        <r>
          <rPr>
            <sz val="8"/>
            <color rgb="FF000000"/>
            <rFont val="Tahoma"/>
            <family val="2"/>
          </rPr>
          <t xml:space="preserve">REP
</t>
        </r>
        <r>
          <rPr>
            <sz val="8"/>
            <color rgb="FF000000"/>
            <rFont val="Tahoma"/>
            <family val="2"/>
          </rPr>
          <t>IND</t>
        </r>
      </text>
    </comment>
    <comment ref="AC14" authorId="0" shapeId="0" xr:uid="{550E0282-031F-4041-A570-3188D547D0D1}">
      <text>
        <r>
          <rPr>
            <b/>
            <sz val="8"/>
            <color rgb="FF000000"/>
            <rFont val="Tahoma"/>
            <family val="2"/>
          </rPr>
          <t xml:space="preserve">There is a significant difference between this cell and the following
</t>
        </r>
        <r>
          <rPr>
            <sz val="8"/>
            <color rgb="FF000000"/>
            <rFont val="Tahoma"/>
            <family val="2"/>
          </rPr>
          <t>DEM</t>
        </r>
      </text>
    </comment>
    <comment ref="G16" authorId="0" shapeId="0" xr:uid="{C8164A59-B36C-8A45-B16A-549892B3B4EF}">
      <text>
        <r>
          <rPr>
            <b/>
            <sz val="8"/>
            <rFont val="Tahoma"/>
            <family val="2"/>
          </rPr>
          <t xml:space="preserve">There is a significant difference between this cell and the following
</t>
        </r>
        <r>
          <rPr>
            <sz val="8"/>
            <rFont val="Tahoma"/>
            <family val="2"/>
          </rPr>
          <t>IND</t>
        </r>
      </text>
    </comment>
    <comment ref="I16" authorId="0" shapeId="0" xr:uid="{A2444717-06F6-794E-8D80-AB80D9B1D586}">
      <text>
        <r>
          <rPr>
            <b/>
            <sz val="8"/>
            <rFont val="Tahoma"/>
            <family val="2"/>
          </rPr>
          <t xml:space="preserve">There is a significant difference between this cell and the following
</t>
        </r>
        <r>
          <rPr>
            <sz val="8"/>
            <rFont val="Tahoma"/>
            <family val="2"/>
          </rPr>
          <t>REP</t>
        </r>
      </text>
    </comment>
    <comment ref="O16" authorId="0" shapeId="0" xr:uid="{20D0FFA5-D5EB-8B42-AA7F-0239BAF0AC63}">
      <text>
        <r>
          <rPr>
            <b/>
            <sz val="8"/>
            <rFont val="Tahoma"/>
            <family val="2"/>
          </rPr>
          <t xml:space="preserve">There is a significant difference between this cell and the following
</t>
        </r>
        <r>
          <rPr>
            <sz val="8"/>
            <rFont val="Tahoma"/>
            <family val="2"/>
          </rPr>
          <t>DEM</t>
        </r>
      </text>
    </comment>
    <comment ref="P16" authorId="0" shapeId="0" xr:uid="{65241B11-5B0D-6544-B393-EF825177F9F8}">
      <text>
        <r>
          <rPr>
            <b/>
            <sz val="8"/>
            <rFont val="Tahoma"/>
            <family val="2"/>
          </rPr>
          <t xml:space="preserve">There is a significant difference between this cell and the following
</t>
        </r>
        <r>
          <rPr>
            <sz val="8"/>
            <rFont val="Tahoma"/>
            <family val="2"/>
          </rPr>
          <t>REP
IND</t>
        </r>
      </text>
    </comment>
    <comment ref="Q16" authorId="0" shapeId="0" xr:uid="{8D770B82-D642-214E-925E-D7FC14E4B7DA}">
      <text>
        <r>
          <rPr>
            <b/>
            <sz val="8"/>
            <rFont val="Tahoma"/>
            <family val="2"/>
          </rPr>
          <t xml:space="preserve">There is a significant difference between this cell and the following
</t>
        </r>
        <r>
          <rPr>
            <sz val="8"/>
            <rFont val="Tahoma"/>
            <family val="2"/>
          </rPr>
          <t>DEM</t>
        </r>
      </text>
    </comment>
    <comment ref="W16" authorId="0" shapeId="0" xr:uid="{61B49A6C-B008-4D49-B33C-67785CCF5319}">
      <text>
        <r>
          <rPr>
            <b/>
            <sz val="8"/>
            <rFont val="Tahoma"/>
            <family val="2"/>
          </rPr>
          <t xml:space="preserve">There is a significant difference between this cell and the following
</t>
        </r>
        <r>
          <rPr>
            <sz val="8"/>
            <rFont val="Tahoma"/>
            <family val="2"/>
          </rPr>
          <t>DEM
IND</t>
        </r>
      </text>
    </comment>
    <comment ref="X16" authorId="0" shapeId="0" xr:uid="{C3A5395D-CC3E-C44E-BB4F-C80986CEE12E}">
      <text>
        <r>
          <rPr>
            <b/>
            <sz val="8"/>
            <rFont val="Tahoma"/>
            <family val="2"/>
          </rPr>
          <t xml:space="preserve">There is a significant difference between this cell and the following
</t>
        </r>
        <r>
          <rPr>
            <sz val="8"/>
            <rFont val="Tahoma"/>
            <family val="2"/>
          </rPr>
          <t>REP</t>
        </r>
      </text>
    </comment>
    <comment ref="Y16" authorId="0" shapeId="0" xr:uid="{3545BFFE-4BFC-7441-BDF1-A81283564A3D}">
      <text>
        <r>
          <rPr>
            <b/>
            <sz val="8"/>
            <rFont val="Tahoma"/>
            <family val="2"/>
          </rPr>
          <t xml:space="preserve">There is a significant difference between this cell and the following
</t>
        </r>
        <r>
          <rPr>
            <sz val="8"/>
            <rFont val="Tahoma"/>
            <family val="2"/>
          </rPr>
          <t>REP</t>
        </r>
      </text>
    </comment>
    <comment ref="AA16" authorId="0" shapeId="0" xr:uid="{48663BDB-024B-5942-8BB2-7F8AEC11962D}">
      <text>
        <r>
          <rPr>
            <b/>
            <sz val="8"/>
            <rFont val="Tahoma"/>
            <family val="2"/>
          </rPr>
          <t xml:space="preserve">There is a significant difference between this cell and the following
</t>
        </r>
        <r>
          <rPr>
            <sz val="8"/>
            <rFont val="Tahoma"/>
            <family val="2"/>
          </rPr>
          <t>DEM
IND</t>
        </r>
      </text>
    </comment>
    <comment ref="AB16" authorId="0" shapeId="0" xr:uid="{CB48D4F4-0490-8C44-B7E4-BC9482C1E3BF}">
      <text>
        <r>
          <rPr>
            <b/>
            <sz val="8"/>
            <rFont val="Tahoma"/>
            <family val="2"/>
          </rPr>
          <t xml:space="preserve">There is a significant difference between this cell and the following
</t>
        </r>
        <r>
          <rPr>
            <sz val="8"/>
            <rFont val="Tahoma"/>
            <family val="2"/>
          </rPr>
          <t>REP</t>
        </r>
      </text>
    </comment>
    <comment ref="AC16" authorId="0" shapeId="0" xr:uid="{05B9D85F-E6C5-4842-B520-7A4944A3DCF7}">
      <text>
        <r>
          <rPr>
            <b/>
            <sz val="8"/>
            <rFont val="Tahoma"/>
            <family val="2"/>
          </rPr>
          <t xml:space="preserve">There is a significant difference between this cell and the following
</t>
        </r>
        <r>
          <rPr>
            <sz val="8"/>
            <rFont val="Tahoma"/>
            <family val="2"/>
          </rPr>
          <t>REP</t>
        </r>
      </text>
    </comment>
    <comment ref="O17" authorId="0" shapeId="0" xr:uid="{9D6ACF39-33D8-A749-917A-EE623C26A1BD}">
      <text>
        <r>
          <rPr>
            <b/>
            <sz val="8"/>
            <rFont val="Tahoma"/>
            <family val="2"/>
          </rPr>
          <t xml:space="preserve">There is a significant difference between this cell and the following
</t>
        </r>
        <r>
          <rPr>
            <sz val="8"/>
            <rFont val="Tahoma"/>
            <family val="2"/>
          </rPr>
          <t>IND</t>
        </r>
      </text>
    </comment>
    <comment ref="Q17" authorId="0" shapeId="0" xr:uid="{8DC276FE-B931-5348-A9CD-A03DF134A8BE}">
      <text>
        <r>
          <rPr>
            <b/>
            <sz val="8"/>
            <rFont val="Tahoma"/>
            <family val="2"/>
          </rPr>
          <t xml:space="preserve">There is a significant difference between this cell and the following
</t>
        </r>
        <r>
          <rPr>
            <sz val="8"/>
            <rFont val="Tahoma"/>
            <family val="2"/>
          </rPr>
          <t>REP</t>
        </r>
      </text>
    </comment>
    <comment ref="S17" authorId="0" shapeId="0" xr:uid="{2C3257B0-8D03-0E4B-81BD-1E3C749B090E}">
      <text>
        <r>
          <rPr>
            <b/>
            <sz val="8"/>
            <rFont val="Tahoma"/>
            <family val="2"/>
          </rPr>
          <t xml:space="preserve">There is a significant difference between this cell and the following
</t>
        </r>
        <r>
          <rPr>
            <sz val="8"/>
            <rFont val="Tahoma"/>
            <family val="2"/>
          </rPr>
          <t>DEM
IND</t>
        </r>
      </text>
    </comment>
    <comment ref="T17" authorId="0" shapeId="0" xr:uid="{2687C378-89FB-0F41-8618-AAF95A6D4521}">
      <text>
        <r>
          <rPr>
            <b/>
            <sz val="8"/>
            <rFont val="Tahoma"/>
            <family val="2"/>
          </rPr>
          <t xml:space="preserve">There is a significant difference between this cell and the following
</t>
        </r>
        <r>
          <rPr>
            <sz val="8"/>
            <rFont val="Tahoma"/>
            <family val="2"/>
          </rPr>
          <t>REP</t>
        </r>
      </text>
    </comment>
    <comment ref="U17" authorId="0" shapeId="0" xr:uid="{7885F8A1-60A3-7B49-AC5E-06573F5C3E1D}">
      <text>
        <r>
          <rPr>
            <b/>
            <sz val="8"/>
            <rFont val="Tahoma"/>
            <family val="2"/>
          </rPr>
          <t xml:space="preserve">There is a significant difference between this cell and the following
</t>
        </r>
        <r>
          <rPr>
            <sz val="8"/>
            <rFont val="Tahoma"/>
            <family val="2"/>
          </rPr>
          <t>REP</t>
        </r>
      </text>
    </comment>
    <comment ref="W17" authorId="0" shapeId="0" xr:uid="{2E046F19-1A65-9F4A-B129-4902553EA2B4}">
      <text>
        <r>
          <rPr>
            <b/>
            <sz val="8"/>
            <rFont val="Tahoma"/>
            <family val="2"/>
          </rPr>
          <t xml:space="preserve">There is a significant difference between this cell and the following
</t>
        </r>
        <r>
          <rPr>
            <sz val="8"/>
            <rFont val="Tahoma"/>
            <family val="2"/>
          </rPr>
          <t>DEM</t>
        </r>
      </text>
    </comment>
    <comment ref="X17" authorId="0" shapeId="0" xr:uid="{BC938CF9-6D28-9646-9800-F03DE09C70CA}">
      <text>
        <r>
          <rPr>
            <b/>
            <sz val="8"/>
            <rFont val="Tahoma"/>
            <family val="2"/>
          </rPr>
          <t xml:space="preserve">There is a significant difference between this cell and the following
</t>
        </r>
        <r>
          <rPr>
            <sz val="8"/>
            <rFont val="Tahoma"/>
            <family val="2"/>
          </rPr>
          <t>REP
IND</t>
        </r>
      </text>
    </comment>
    <comment ref="Y17" authorId="0" shapeId="0" xr:uid="{CCCFD037-585C-2846-B99B-14B44008FFEC}">
      <text>
        <r>
          <rPr>
            <b/>
            <sz val="8"/>
            <rFont val="Tahoma"/>
            <family val="2"/>
          </rPr>
          <t xml:space="preserve">There is a significant difference between this cell and the following
</t>
        </r>
        <r>
          <rPr>
            <sz val="8"/>
            <rFont val="Tahoma"/>
            <family val="2"/>
          </rPr>
          <t>DEM</t>
        </r>
      </text>
    </comment>
    <comment ref="AA17" authorId="0" shapeId="0" xr:uid="{0BF12A77-AF2D-0E4F-9929-BCC593E0258E}">
      <text>
        <r>
          <rPr>
            <b/>
            <sz val="8"/>
            <rFont val="Tahoma"/>
            <family val="2"/>
          </rPr>
          <t xml:space="preserve">There is a significant difference between this cell and the following
</t>
        </r>
        <r>
          <rPr>
            <sz val="8"/>
            <rFont val="Tahoma"/>
            <family val="2"/>
          </rPr>
          <t>DEM
IND</t>
        </r>
      </text>
    </comment>
    <comment ref="AB17" authorId="0" shapeId="0" xr:uid="{CB3FD609-4D7A-794C-8130-D6041E1EE813}">
      <text>
        <r>
          <rPr>
            <b/>
            <sz val="8"/>
            <rFont val="Tahoma"/>
            <family val="2"/>
          </rPr>
          <t xml:space="preserve">There is a significant difference between this cell and the following
</t>
        </r>
        <r>
          <rPr>
            <sz val="8"/>
            <rFont val="Tahoma"/>
            <family val="2"/>
          </rPr>
          <t>REP</t>
        </r>
      </text>
    </comment>
    <comment ref="AC17" authorId="0" shapeId="0" xr:uid="{B328B86F-46D0-7E45-8712-D3F4DBCADF4C}">
      <text>
        <r>
          <rPr>
            <b/>
            <sz val="8"/>
            <rFont val="Tahoma"/>
            <family val="2"/>
          </rPr>
          <t xml:space="preserve">There is a significant difference between this cell and the following
</t>
        </r>
        <r>
          <rPr>
            <sz val="8"/>
            <rFont val="Tahoma"/>
            <family val="2"/>
          </rPr>
          <t>REP</t>
        </r>
      </text>
    </comment>
    <comment ref="G18" authorId="0" shapeId="0" xr:uid="{FCFA44C0-4F54-6F42-9911-D2A3BA4DFADD}">
      <text>
        <r>
          <rPr>
            <b/>
            <sz val="8"/>
            <rFont val="Tahoma"/>
            <family val="2"/>
          </rPr>
          <t xml:space="preserve">There is a significant difference between this cell and the following
</t>
        </r>
        <r>
          <rPr>
            <sz val="8"/>
            <rFont val="Tahoma"/>
            <family val="2"/>
          </rPr>
          <t>IND</t>
        </r>
      </text>
    </comment>
    <comment ref="H18" authorId="0" shapeId="0" xr:uid="{D90DBD8A-5FA4-DA43-98D4-6FA34D9DB1AD}">
      <text>
        <r>
          <rPr>
            <b/>
            <sz val="8"/>
            <rFont val="Tahoma"/>
            <family val="2"/>
          </rPr>
          <t xml:space="preserve">There is a significant difference between this cell and the following
</t>
        </r>
        <r>
          <rPr>
            <sz val="8"/>
            <rFont val="Tahoma"/>
            <family val="2"/>
          </rPr>
          <t>IND</t>
        </r>
      </text>
    </comment>
    <comment ref="I18" authorId="0" shapeId="0" xr:uid="{6805719E-BDF7-CD43-85F9-96EA992B050F}">
      <text>
        <r>
          <rPr>
            <b/>
            <sz val="8"/>
            <rFont val="Tahoma"/>
            <family val="2"/>
          </rPr>
          <t xml:space="preserve">There is a significant difference between this cell and the following
</t>
        </r>
        <r>
          <rPr>
            <sz val="8"/>
            <rFont val="Tahoma"/>
            <family val="2"/>
          </rPr>
          <t>REP
DEM</t>
        </r>
      </text>
    </comment>
    <comment ref="O18" authorId="0" shapeId="0" xr:uid="{5EEE9A15-9A8B-0741-A1CD-2BCD0E6E9B66}">
      <text>
        <r>
          <rPr>
            <b/>
            <sz val="8"/>
            <rFont val="Tahoma"/>
            <family val="2"/>
          </rPr>
          <t xml:space="preserve">There is a significant difference between this cell and the following
</t>
        </r>
        <r>
          <rPr>
            <sz val="8"/>
            <rFont val="Tahoma"/>
            <family val="2"/>
          </rPr>
          <t>DEM
IND</t>
        </r>
      </text>
    </comment>
    <comment ref="P18" authorId="0" shapeId="0" xr:uid="{F205CB24-D8E8-B646-8832-7264FB3C51B5}">
      <text>
        <r>
          <rPr>
            <b/>
            <sz val="8"/>
            <rFont val="Tahoma"/>
            <family val="2"/>
          </rPr>
          <t xml:space="preserve">There is a significant difference between this cell and the following
</t>
        </r>
        <r>
          <rPr>
            <sz val="8"/>
            <rFont val="Tahoma"/>
            <family val="2"/>
          </rPr>
          <t>REP</t>
        </r>
      </text>
    </comment>
    <comment ref="Q18" authorId="0" shapeId="0" xr:uid="{70D8E6D4-2B55-634A-B2BB-3E529703B4D3}">
      <text>
        <r>
          <rPr>
            <b/>
            <sz val="8"/>
            <rFont val="Tahoma"/>
            <family val="2"/>
          </rPr>
          <t xml:space="preserve">There is a significant difference between this cell and the following
</t>
        </r>
        <r>
          <rPr>
            <sz val="8"/>
            <rFont val="Tahoma"/>
            <family val="2"/>
          </rPr>
          <t>REP</t>
        </r>
      </text>
    </comment>
    <comment ref="S18" authorId="0" shapeId="0" xr:uid="{3D6DB0AB-977D-8E4D-9907-9916100E5B3F}">
      <text>
        <r>
          <rPr>
            <b/>
            <sz val="8"/>
            <rFont val="Tahoma"/>
            <family val="2"/>
          </rPr>
          <t xml:space="preserve">There is a significant difference between this cell and the following
</t>
        </r>
        <r>
          <rPr>
            <sz val="8"/>
            <rFont val="Tahoma"/>
            <family val="2"/>
          </rPr>
          <t>DEM
IND</t>
        </r>
      </text>
    </comment>
    <comment ref="T18" authorId="0" shapeId="0" xr:uid="{B59D5588-8B30-724E-9386-390D99DC7A28}">
      <text>
        <r>
          <rPr>
            <b/>
            <sz val="8"/>
            <rFont val="Tahoma"/>
            <family val="2"/>
          </rPr>
          <t xml:space="preserve">There is a significant difference between this cell and the following
</t>
        </r>
        <r>
          <rPr>
            <sz val="8"/>
            <rFont val="Tahoma"/>
            <family val="2"/>
          </rPr>
          <t>REP</t>
        </r>
      </text>
    </comment>
    <comment ref="U18" authorId="0" shapeId="0" xr:uid="{44EB2857-82E9-EC4A-B1EA-D8E8504A7DF4}">
      <text>
        <r>
          <rPr>
            <b/>
            <sz val="8"/>
            <rFont val="Tahoma"/>
            <family val="2"/>
          </rPr>
          <t xml:space="preserve">There is a significant difference between this cell and the following
</t>
        </r>
        <r>
          <rPr>
            <sz val="8"/>
            <rFont val="Tahoma"/>
            <family val="2"/>
          </rPr>
          <t>REP</t>
        </r>
      </text>
    </comment>
    <comment ref="W18" authorId="0" shapeId="0" xr:uid="{BE8451BA-D08F-4A45-A37F-3F362B291E88}">
      <text>
        <r>
          <rPr>
            <b/>
            <sz val="8"/>
            <rFont val="Tahoma"/>
            <family val="2"/>
          </rPr>
          <t xml:space="preserve">There is a significant difference between this cell and the following
</t>
        </r>
        <r>
          <rPr>
            <sz val="8"/>
            <rFont val="Tahoma"/>
            <family val="2"/>
          </rPr>
          <t>DEM</t>
        </r>
      </text>
    </comment>
    <comment ref="X18" authorId="0" shapeId="0" xr:uid="{4F3BF84A-B4BD-0C43-A828-BB93559DAB69}">
      <text>
        <r>
          <rPr>
            <b/>
            <sz val="8"/>
            <rFont val="Tahoma"/>
            <family val="2"/>
          </rPr>
          <t xml:space="preserve">There is a significant difference between this cell and the following
</t>
        </r>
        <r>
          <rPr>
            <sz val="8"/>
            <rFont val="Tahoma"/>
            <family val="2"/>
          </rPr>
          <t>REP</t>
        </r>
      </text>
    </comment>
    <comment ref="AA18" authorId="0" shapeId="0" xr:uid="{23F1B929-5B6E-D04B-BD15-F0F5B02DE4CD}">
      <text>
        <r>
          <rPr>
            <b/>
            <sz val="8"/>
            <color rgb="FF000000"/>
            <rFont val="Tahoma"/>
            <family val="2"/>
          </rPr>
          <t xml:space="preserve">There is a significant difference between this cell and the following
</t>
        </r>
        <r>
          <rPr>
            <sz val="8"/>
            <color rgb="FF000000"/>
            <rFont val="Tahoma"/>
            <family val="2"/>
          </rPr>
          <t xml:space="preserve">DEM
</t>
        </r>
        <r>
          <rPr>
            <sz val="8"/>
            <color rgb="FF000000"/>
            <rFont val="Tahoma"/>
            <family val="2"/>
          </rPr>
          <t>IND</t>
        </r>
      </text>
    </comment>
    <comment ref="AB18" authorId="0" shapeId="0" xr:uid="{9223E3AD-415B-A84F-B620-5FE63FBFA88A}">
      <text>
        <r>
          <rPr>
            <b/>
            <sz val="8"/>
            <rFont val="Tahoma"/>
            <family val="2"/>
          </rPr>
          <t xml:space="preserve">There is a significant difference between this cell and the following
</t>
        </r>
        <r>
          <rPr>
            <sz val="8"/>
            <rFont val="Tahoma"/>
            <family val="2"/>
          </rPr>
          <t>REP
IND</t>
        </r>
      </text>
    </comment>
    <comment ref="AC18" authorId="0" shapeId="0" xr:uid="{CC527E6B-0EE7-164D-8581-35A9EC6E3614}">
      <text>
        <r>
          <rPr>
            <b/>
            <sz val="8"/>
            <rFont val="Tahoma"/>
            <family val="2"/>
          </rPr>
          <t xml:space="preserve">There is a significant difference between this cell and the following
</t>
        </r>
        <r>
          <rPr>
            <sz val="8"/>
            <rFont val="Tahoma"/>
            <family val="2"/>
          </rPr>
          <t>REP
DEM</t>
        </r>
      </text>
    </comment>
    <comment ref="G19" authorId="0" shapeId="0" xr:uid="{DEE327D7-DAEC-B84C-90C4-59ECFF118AEF}">
      <text>
        <r>
          <rPr>
            <b/>
            <sz val="8"/>
            <rFont val="Tahoma"/>
            <family val="2"/>
          </rPr>
          <t xml:space="preserve">There is a significant difference between this cell and the following
</t>
        </r>
        <r>
          <rPr>
            <sz val="8"/>
            <rFont val="Tahoma"/>
            <family val="2"/>
          </rPr>
          <t>IND</t>
        </r>
      </text>
    </comment>
    <comment ref="I19" authorId="0" shapeId="0" xr:uid="{01D9F147-7A0D-024C-8665-97A4259B0E7C}">
      <text>
        <r>
          <rPr>
            <b/>
            <sz val="8"/>
            <rFont val="Tahoma"/>
            <family val="2"/>
          </rPr>
          <t xml:space="preserve">There is a significant difference between this cell and the following
</t>
        </r>
        <r>
          <rPr>
            <sz val="8"/>
            <rFont val="Tahoma"/>
            <family val="2"/>
          </rPr>
          <t>REP</t>
        </r>
      </text>
    </comment>
    <comment ref="O19" authorId="0" shapeId="0" xr:uid="{96F350F7-86CC-084A-A13B-36AF7F166E32}">
      <text>
        <r>
          <rPr>
            <b/>
            <sz val="8"/>
            <rFont val="Tahoma"/>
            <family val="2"/>
          </rPr>
          <t xml:space="preserve">There is a significant difference between this cell and the following
</t>
        </r>
        <r>
          <rPr>
            <sz val="8"/>
            <rFont val="Tahoma"/>
            <family val="2"/>
          </rPr>
          <t>DEM
IND</t>
        </r>
      </text>
    </comment>
    <comment ref="P19" authorId="0" shapeId="0" xr:uid="{EAC4EA9B-5C75-D746-B565-9C28A461BD41}">
      <text>
        <r>
          <rPr>
            <b/>
            <sz val="8"/>
            <rFont val="Tahoma"/>
            <family val="2"/>
          </rPr>
          <t xml:space="preserve">There is a significant difference between this cell and the following
</t>
        </r>
        <r>
          <rPr>
            <sz val="8"/>
            <rFont val="Tahoma"/>
            <family val="2"/>
          </rPr>
          <t>REP</t>
        </r>
      </text>
    </comment>
    <comment ref="Q19" authorId="0" shapeId="0" xr:uid="{828B142F-294C-4C47-8237-BCAFD5DD0809}">
      <text>
        <r>
          <rPr>
            <b/>
            <sz val="8"/>
            <color rgb="FF000000"/>
            <rFont val="Tahoma"/>
            <family val="2"/>
          </rPr>
          <t xml:space="preserve">There is a significant difference between this cell and the following
</t>
        </r>
        <r>
          <rPr>
            <sz val="8"/>
            <color rgb="FF000000"/>
            <rFont val="Tahoma"/>
            <family val="2"/>
          </rPr>
          <t>REP</t>
        </r>
      </text>
    </comment>
    <comment ref="S19" authorId="0" shapeId="0" xr:uid="{3B5DC3AE-3F26-0C4B-9162-61518288B367}">
      <text>
        <r>
          <rPr>
            <b/>
            <sz val="8"/>
            <rFont val="Tahoma"/>
            <family val="2"/>
          </rPr>
          <t xml:space="preserve">There is a significant difference between this cell and the following
</t>
        </r>
        <r>
          <rPr>
            <sz val="8"/>
            <rFont val="Tahoma"/>
            <family val="2"/>
          </rPr>
          <t>DEM
IND</t>
        </r>
      </text>
    </comment>
    <comment ref="T19" authorId="0" shapeId="0" xr:uid="{0C2012B5-0782-2349-8C1B-031ECF071654}">
      <text>
        <r>
          <rPr>
            <b/>
            <sz val="8"/>
            <rFont val="Tahoma"/>
            <family val="2"/>
          </rPr>
          <t xml:space="preserve">There is a significant difference between this cell and the following
</t>
        </r>
        <r>
          <rPr>
            <sz val="8"/>
            <rFont val="Tahoma"/>
            <family val="2"/>
          </rPr>
          <t>REP</t>
        </r>
      </text>
    </comment>
    <comment ref="U19" authorId="0" shapeId="0" xr:uid="{310AA583-420F-894F-9DB0-6E52AD2581F6}">
      <text>
        <r>
          <rPr>
            <b/>
            <sz val="8"/>
            <rFont val="Tahoma"/>
            <family val="2"/>
          </rPr>
          <t xml:space="preserve">There is a significant difference between this cell and the following
</t>
        </r>
        <r>
          <rPr>
            <sz val="8"/>
            <rFont val="Tahoma"/>
            <family val="2"/>
          </rPr>
          <t>REP</t>
        </r>
      </text>
    </comment>
    <comment ref="AA19" authorId="0" shapeId="0" xr:uid="{49766183-5073-8443-B3FA-B2927C1A424C}">
      <text>
        <r>
          <rPr>
            <b/>
            <sz val="8"/>
            <rFont val="Tahoma"/>
            <family val="2"/>
          </rPr>
          <t xml:space="preserve">There is a significant difference between this cell and the following
</t>
        </r>
        <r>
          <rPr>
            <sz val="8"/>
            <rFont val="Tahoma"/>
            <family val="2"/>
          </rPr>
          <t>DEM
IND</t>
        </r>
      </text>
    </comment>
    <comment ref="AB19" authorId="0" shapeId="0" xr:uid="{26C58FAC-F1B6-B549-8A7D-9D1F14A5EFAC}">
      <text>
        <r>
          <rPr>
            <b/>
            <sz val="8"/>
            <rFont val="Tahoma"/>
            <family val="2"/>
          </rPr>
          <t xml:space="preserve">There is a significant difference between this cell and the following
</t>
        </r>
        <r>
          <rPr>
            <sz val="8"/>
            <rFont val="Tahoma"/>
            <family val="2"/>
          </rPr>
          <t>REP
IND</t>
        </r>
      </text>
    </comment>
    <comment ref="AC19" authorId="0" shapeId="0" xr:uid="{9DB5564A-180E-9C49-8E0C-F6012FD2DD18}">
      <text>
        <r>
          <rPr>
            <b/>
            <sz val="8"/>
            <color rgb="FF000000"/>
            <rFont val="Tahoma"/>
            <family val="2"/>
          </rPr>
          <t xml:space="preserve">There is a significant difference between this cell and the following
</t>
        </r>
        <r>
          <rPr>
            <sz val="8"/>
            <color rgb="FF000000"/>
            <rFont val="Tahoma"/>
            <family val="2"/>
          </rPr>
          <t xml:space="preserve">REP
</t>
        </r>
        <r>
          <rPr>
            <sz val="8"/>
            <color rgb="FF000000"/>
            <rFont val="Tahoma"/>
            <family val="2"/>
          </rPr>
          <t>DEM</t>
        </r>
      </text>
    </comment>
    <comment ref="G20" authorId="0" shapeId="0" xr:uid="{918DD5A6-F184-244E-8C6F-F45C8AF3CB48}">
      <text>
        <r>
          <rPr>
            <b/>
            <sz val="8"/>
            <rFont val="Tahoma"/>
            <family val="2"/>
          </rPr>
          <t xml:space="preserve">There is a significant difference between this cell and the following
</t>
        </r>
        <r>
          <rPr>
            <sz val="8"/>
            <rFont val="Tahoma"/>
            <family val="2"/>
          </rPr>
          <t>DEM
IND</t>
        </r>
      </text>
    </comment>
    <comment ref="H20" authorId="0" shapeId="0" xr:uid="{BBCB7D11-6E61-784E-8E7A-201C6D369C7D}">
      <text>
        <r>
          <rPr>
            <b/>
            <sz val="8"/>
            <rFont val="Tahoma"/>
            <family val="2"/>
          </rPr>
          <t xml:space="preserve">There is a significant difference between this cell and the following
</t>
        </r>
        <r>
          <rPr>
            <sz val="8"/>
            <rFont val="Tahoma"/>
            <family val="2"/>
          </rPr>
          <t>REP</t>
        </r>
      </text>
    </comment>
    <comment ref="I20" authorId="0" shapeId="0" xr:uid="{E6C7948E-BC27-AD43-A627-83A02CD83CE0}">
      <text>
        <r>
          <rPr>
            <b/>
            <sz val="8"/>
            <rFont val="Tahoma"/>
            <family val="2"/>
          </rPr>
          <t xml:space="preserve">There is a significant difference between this cell and the following
</t>
        </r>
        <r>
          <rPr>
            <sz val="8"/>
            <rFont val="Tahoma"/>
            <family val="2"/>
          </rPr>
          <t>REP</t>
        </r>
      </text>
    </comment>
    <comment ref="O20" authorId="0" shapeId="0" xr:uid="{8051A21A-436E-6044-9347-CB1F723F16F8}">
      <text>
        <r>
          <rPr>
            <b/>
            <sz val="8"/>
            <rFont val="Tahoma"/>
            <family val="2"/>
          </rPr>
          <t xml:space="preserve">There is a significant difference between this cell and the following
</t>
        </r>
        <r>
          <rPr>
            <sz val="8"/>
            <rFont val="Tahoma"/>
            <family val="2"/>
          </rPr>
          <t>DEM
IND</t>
        </r>
      </text>
    </comment>
    <comment ref="P20" authorId="0" shapeId="0" xr:uid="{A87794F5-99FD-DB42-A5E4-5C066E296ADD}">
      <text>
        <r>
          <rPr>
            <b/>
            <sz val="8"/>
            <rFont val="Tahoma"/>
            <family val="2"/>
          </rPr>
          <t xml:space="preserve">There is a significant difference between this cell and the following
</t>
        </r>
        <r>
          <rPr>
            <sz val="8"/>
            <rFont val="Tahoma"/>
            <family val="2"/>
          </rPr>
          <t>REP</t>
        </r>
      </text>
    </comment>
    <comment ref="Q20" authorId="0" shapeId="0" xr:uid="{AA526CAD-3453-C34D-BBDF-4AA079E24E9E}">
      <text>
        <r>
          <rPr>
            <b/>
            <sz val="8"/>
            <rFont val="Tahoma"/>
            <family val="2"/>
          </rPr>
          <t xml:space="preserve">There is a significant difference between this cell and the following
</t>
        </r>
        <r>
          <rPr>
            <sz val="8"/>
            <rFont val="Tahoma"/>
            <family val="2"/>
          </rPr>
          <t>REP</t>
        </r>
      </text>
    </comment>
    <comment ref="S20" authorId="0" shapeId="0" xr:uid="{A98DA180-E737-A24F-BB75-F40F34CF40FA}">
      <text>
        <r>
          <rPr>
            <b/>
            <sz val="8"/>
            <rFont val="Tahoma"/>
            <family val="2"/>
          </rPr>
          <t xml:space="preserve">There is a significant difference between this cell and the following
</t>
        </r>
        <r>
          <rPr>
            <sz val="8"/>
            <rFont val="Tahoma"/>
            <family val="2"/>
          </rPr>
          <t>DEM
IND</t>
        </r>
      </text>
    </comment>
    <comment ref="T20" authorId="0" shapeId="0" xr:uid="{239886B6-DE11-714E-8F11-F2AF2E7271F1}">
      <text>
        <r>
          <rPr>
            <b/>
            <sz val="8"/>
            <rFont val="Tahoma"/>
            <family val="2"/>
          </rPr>
          <t xml:space="preserve">There is a significant difference between this cell and the following
</t>
        </r>
        <r>
          <rPr>
            <sz val="8"/>
            <rFont val="Tahoma"/>
            <family val="2"/>
          </rPr>
          <t>REP</t>
        </r>
      </text>
    </comment>
    <comment ref="U20" authorId="0" shapeId="0" xr:uid="{4D80ED7B-5209-3C49-ACC4-22BD9AA1D8BB}">
      <text>
        <r>
          <rPr>
            <b/>
            <sz val="8"/>
            <rFont val="Tahoma"/>
            <family val="2"/>
          </rPr>
          <t xml:space="preserve">There is a significant difference between this cell and the following
</t>
        </r>
        <r>
          <rPr>
            <sz val="8"/>
            <rFont val="Tahoma"/>
            <family val="2"/>
          </rPr>
          <t>REP</t>
        </r>
      </text>
    </comment>
    <comment ref="W20" authorId="0" shapeId="0" xr:uid="{A1EF2BDD-F3E2-A34B-9959-4D9AFE7DEB5E}">
      <text>
        <r>
          <rPr>
            <b/>
            <sz val="8"/>
            <rFont val="Tahoma"/>
            <family val="2"/>
          </rPr>
          <t xml:space="preserve">There is a significant difference between this cell and the following
</t>
        </r>
        <r>
          <rPr>
            <sz val="8"/>
            <rFont val="Tahoma"/>
            <family val="2"/>
          </rPr>
          <t>DEM
IND</t>
        </r>
      </text>
    </comment>
    <comment ref="X20" authorId="0" shapeId="0" xr:uid="{03248054-E60B-2343-B9A4-B7670627E5F3}">
      <text>
        <r>
          <rPr>
            <b/>
            <sz val="8"/>
            <color rgb="FF000000"/>
            <rFont val="Tahoma"/>
            <family val="2"/>
          </rPr>
          <t xml:space="preserve">There is a significant difference between this cell and the following
</t>
        </r>
        <r>
          <rPr>
            <sz val="8"/>
            <color rgb="FF000000"/>
            <rFont val="Tahoma"/>
            <family val="2"/>
          </rPr>
          <t>REP</t>
        </r>
      </text>
    </comment>
    <comment ref="Y20" authorId="0" shapeId="0" xr:uid="{95565CEF-074C-2D42-B897-F5C992362C97}">
      <text>
        <r>
          <rPr>
            <b/>
            <sz val="8"/>
            <color rgb="FF000000"/>
            <rFont val="Tahoma"/>
            <family val="2"/>
          </rPr>
          <t xml:space="preserve">There is a significant difference between this cell and the following
</t>
        </r>
        <r>
          <rPr>
            <sz val="8"/>
            <color rgb="FF000000"/>
            <rFont val="Tahoma"/>
            <family val="2"/>
          </rPr>
          <t>REP</t>
        </r>
      </text>
    </comment>
    <comment ref="AA20" authorId="0" shapeId="0" xr:uid="{78FBA5F5-A4B0-4043-862A-63B1448719D6}">
      <text>
        <r>
          <rPr>
            <b/>
            <sz val="8"/>
            <rFont val="Tahoma"/>
            <family val="2"/>
          </rPr>
          <t xml:space="preserve">There is a significant difference between this cell and the following
</t>
        </r>
        <r>
          <rPr>
            <sz val="8"/>
            <rFont val="Tahoma"/>
            <family val="2"/>
          </rPr>
          <t>DEM
IND</t>
        </r>
      </text>
    </comment>
    <comment ref="AB20" authorId="0" shapeId="0" xr:uid="{64013E5E-D46B-C94A-AFC0-9ABDD12D16A8}">
      <text>
        <r>
          <rPr>
            <b/>
            <sz val="8"/>
            <rFont val="Tahoma"/>
            <family val="2"/>
          </rPr>
          <t xml:space="preserve">There is a significant difference between this cell and the following
</t>
        </r>
        <r>
          <rPr>
            <sz val="8"/>
            <rFont val="Tahoma"/>
            <family val="2"/>
          </rPr>
          <t>REP
IND</t>
        </r>
      </text>
    </comment>
    <comment ref="AC20" authorId="0" shapeId="0" xr:uid="{A6B0CD09-DB5C-8F47-A8E7-8EDA86D90A25}">
      <text>
        <r>
          <rPr>
            <b/>
            <sz val="8"/>
            <color rgb="FF000000"/>
            <rFont val="Tahoma"/>
            <family val="2"/>
          </rPr>
          <t xml:space="preserve">There is a significant difference between this cell and the following
</t>
        </r>
        <r>
          <rPr>
            <sz val="8"/>
            <color rgb="FF000000"/>
            <rFont val="Tahoma"/>
            <family val="2"/>
          </rPr>
          <t xml:space="preserve">REP
</t>
        </r>
        <r>
          <rPr>
            <sz val="8"/>
            <color rgb="FF000000"/>
            <rFont val="Tahoma"/>
            <family val="2"/>
          </rPr>
          <t>DEM</t>
        </r>
      </text>
    </comment>
    <comment ref="G21" authorId="0" shapeId="0" xr:uid="{2DA3F2C7-F562-394A-B8FC-F942E8C0F4B2}">
      <text>
        <r>
          <rPr>
            <b/>
            <sz val="8"/>
            <rFont val="Tahoma"/>
            <family val="2"/>
          </rPr>
          <t xml:space="preserve">There is a significant difference between this cell and the following
</t>
        </r>
        <r>
          <rPr>
            <sz val="8"/>
            <rFont val="Tahoma"/>
            <family val="2"/>
          </rPr>
          <t>IND</t>
        </r>
      </text>
    </comment>
    <comment ref="I21" authorId="0" shapeId="0" xr:uid="{DBDCB5B5-F0BE-2B4F-993A-E40323D00B80}">
      <text>
        <r>
          <rPr>
            <b/>
            <sz val="8"/>
            <rFont val="Tahoma"/>
            <family val="2"/>
          </rPr>
          <t xml:space="preserve">There is a significant difference between this cell and the following
</t>
        </r>
        <r>
          <rPr>
            <sz val="8"/>
            <rFont val="Tahoma"/>
            <family val="2"/>
          </rPr>
          <t>REP</t>
        </r>
      </text>
    </comment>
    <comment ref="O21" authorId="0" shapeId="0" xr:uid="{0C9489D6-3755-F34F-9D5F-5D188E2356CF}">
      <text>
        <r>
          <rPr>
            <b/>
            <sz val="8"/>
            <rFont val="Tahoma"/>
            <family val="2"/>
          </rPr>
          <t xml:space="preserve">There is a significant difference between this cell and the following
</t>
        </r>
        <r>
          <rPr>
            <sz val="8"/>
            <rFont val="Tahoma"/>
            <family val="2"/>
          </rPr>
          <t>IND</t>
        </r>
      </text>
    </comment>
    <comment ref="Q21" authorId="0" shapeId="0" xr:uid="{654AABB7-9583-D341-A6E0-59C4193BCC4F}">
      <text>
        <r>
          <rPr>
            <b/>
            <sz val="8"/>
            <rFont val="Tahoma"/>
            <family val="2"/>
          </rPr>
          <t xml:space="preserve">There is a significant difference between this cell and the following
</t>
        </r>
        <r>
          <rPr>
            <sz val="8"/>
            <rFont val="Tahoma"/>
            <family val="2"/>
          </rPr>
          <t>REP</t>
        </r>
      </text>
    </comment>
    <comment ref="S21" authorId="0" shapeId="0" xr:uid="{BE8BE8E9-83C3-0443-A7F5-EDBBE55405AB}">
      <text>
        <r>
          <rPr>
            <b/>
            <sz val="8"/>
            <rFont val="Tahoma"/>
            <family val="2"/>
          </rPr>
          <t xml:space="preserve">There is a significant difference between this cell and the following
</t>
        </r>
        <r>
          <rPr>
            <sz val="8"/>
            <rFont val="Tahoma"/>
            <family val="2"/>
          </rPr>
          <t>DEM
IND</t>
        </r>
      </text>
    </comment>
    <comment ref="T21" authorId="0" shapeId="0" xr:uid="{A68BF7C1-2033-5140-B887-1438B05B7D1E}">
      <text>
        <r>
          <rPr>
            <b/>
            <sz val="8"/>
            <rFont val="Tahoma"/>
            <family val="2"/>
          </rPr>
          <t xml:space="preserve">There is a significant difference between this cell and the following
</t>
        </r>
        <r>
          <rPr>
            <sz val="8"/>
            <rFont val="Tahoma"/>
            <family val="2"/>
          </rPr>
          <t>REP</t>
        </r>
      </text>
    </comment>
    <comment ref="U21" authorId="0" shapeId="0" xr:uid="{9AB7E210-988A-8D4A-987C-8CCD77220D33}">
      <text>
        <r>
          <rPr>
            <b/>
            <sz val="8"/>
            <rFont val="Tahoma"/>
            <family val="2"/>
          </rPr>
          <t xml:space="preserve">There is a significant difference between this cell and the following
</t>
        </r>
        <r>
          <rPr>
            <sz val="8"/>
            <rFont val="Tahoma"/>
            <family val="2"/>
          </rPr>
          <t>REP</t>
        </r>
      </text>
    </comment>
    <comment ref="W21" authorId="0" shapeId="0" xr:uid="{A32FBF65-994F-3247-A853-7B9F17428FC6}">
      <text>
        <r>
          <rPr>
            <b/>
            <sz val="8"/>
            <rFont val="Tahoma"/>
            <family val="2"/>
          </rPr>
          <t xml:space="preserve">There is a significant difference between this cell and the following
</t>
        </r>
        <r>
          <rPr>
            <sz val="8"/>
            <rFont val="Tahoma"/>
            <family val="2"/>
          </rPr>
          <t>DEM</t>
        </r>
      </text>
    </comment>
    <comment ref="X21" authorId="0" shapeId="0" xr:uid="{F4CF656C-6340-1448-9C27-8DBB03B406ED}">
      <text>
        <r>
          <rPr>
            <b/>
            <sz val="8"/>
            <rFont val="Tahoma"/>
            <family val="2"/>
          </rPr>
          <t xml:space="preserve">There is a significant difference between this cell and the following
</t>
        </r>
        <r>
          <rPr>
            <sz val="8"/>
            <rFont val="Tahoma"/>
            <family val="2"/>
          </rPr>
          <t>REP
IND</t>
        </r>
      </text>
    </comment>
    <comment ref="Y21" authorId="0" shapeId="0" xr:uid="{733367ED-EF52-844B-8B38-A2FDB0FEE9F7}">
      <text>
        <r>
          <rPr>
            <b/>
            <sz val="8"/>
            <rFont val="Tahoma"/>
            <family val="2"/>
          </rPr>
          <t xml:space="preserve">There is a significant difference between this cell and the following
</t>
        </r>
        <r>
          <rPr>
            <sz val="8"/>
            <rFont val="Tahoma"/>
            <family val="2"/>
          </rPr>
          <t>DEM</t>
        </r>
      </text>
    </comment>
    <comment ref="AA21" authorId="0" shapeId="0" xr:uid="{2D86214B-C79B-5A43-849F-0A124F3B7A7A}">
      <text>
        <r>
          <rPr>
            <b/>
            <sz val="8"/>
            <rFont val="Tahoma"/>
            <family val="2"/>
          </rPr>
          <t xml:space="preserve">There is a significant difference between this cell and the following
</t>
        </r>
        <r>
          <rPr>
            <sz val="8"/>
            <rFont val="Tahoma"/>
            <family val="2"/>
          </rPr>
          <t>DEM</t>
        </r>
      </text>
    </comment>
    <comment ref="AB21" authorId="0" shapeId="0" xr:uid="{D88A05CD-3509-C642-AAC3-B806F32E1564}">
      <text>
        <r>
          <rPr>
            <b/>
            <sz val="8"/>
            <rFont val="Tahoma"/>
            <family val="2"/>
          </rPr>
          <t xml:space="preserve">There is a significant difference between this cell and the following
</t>
        </r>
        <r>
          <rPr>
            <sz val="8"/>
            <rFont val="Tahoma"/>
            <family val="2"/>
          </rPr>
          <t>REP
IND</t>
        </r>
      </text>
    </comment>
    <comment ref="AC21" authorId="0" shapeId="0" xr:uid="{E3CBC8A9-E964-D845-9F88-CAF1A4B5D323}">
      <text>
        <r>
          <rPr>
            <b/>
            <sz val="8"/>
            <rFont val="Tahoma"/>
            <family val="2"/>
          </rPr>
          <t xml:space="preserve">There is a significant difference between this cell and the following
</t>
        </r>
        <r>
          <rPr>
            <sz val="8"/>
            <rFont val="Tahoma"/>
            <family val="2"/>
          </rPr>
          <t>DEM</t>
        </r>
      </text>
    </comment>
    <comment ref="O22" authorId="0" shapeId="0" xr:uid="{58725475-6BF6-A84C-AEEB-199E464998C0}">
      <text>
        <r>
          <rPr>
            <b/>
            <sz val="8"/>
            <rFont val="Tahoma"/>
            <family val="2"/>
          </rPr>
          <t xml:space="preserve">There is a significant difference between this cell and the following
</t>
        </r>
        <r>
          <rPr>
            <sz val="8"/>
            <rFont val="Tahoma"/>
            <family val="2"/>
          </rPr>
          <t>IND</t>
        </r>
      </text>
    </comment>
    <comment ref="Q22" authorId="0" shapeId="0" xr:uid="{6790D860-A72A-B14F-A9C1-19328D1A457D}">
      <text>
        <r>
          <rPr>
            <b/>
            <sz val="8"/>
            <rFont val="Tahoma"/>
            <family val="2"/>
          </rPr>
          <t xml:space="preserve">There is a significant difference between this cell and the following
</t>
        </r>
        <r>
          <rPr>
            <sz val="8"/>
            <rFont val="Tahoma"/>
            <family val="2"/>
          </rPr>
          <t>REP</t>
        </r>
      </text>
    </comment>
    <comment ref="S22" authorId="0" shapeId="0" xr:uid="{6EF7AB06-91AA-0540-8A0B-15445F997358}">
      <text>
        <r>
          <rPr>
            <b/>
            <sz val="8"/>
            <rFont val="Tahoma"/>
            <family val="2"/>
          </rPr>
          <t xml:space="preserve">There is a significant difference between this cell and the following
</t>
        </r>
        <r>
          <rPr>
            <sz val="8"/>
            <rFont val="Tahoma"/>
            <family val="2"/>
          </rPr>
          <t>IND</t>
        </r>
      </text>
    </comment>
    <comment ref="U22" authorId="0" shapeId="0" xr:uid="{8D1F4668-8B0E-8849-92A0-D509F64371C7}">
      <text>
        <r>
          <rPr>
            <b/>
            <sz val="8"/>
            <rFont val="Tahoma"/>
            <family val="2"/>
          </rPr>
          <t xml:space="preserve">There is a significant difference between this cell and the following
</t>
        </r>
        <r>
          <rPr>
            <sz val="8"/>
            <rFont val="Tahoma"/>
            <family val="2"/>
          </rPr>
          <t>REP</t>
        </r>
      </text>
    </comment>
    <comment ref="W22" authorId="0" shapeId="0" xr:uid="{3AD2588C-99BE-2A49-8756-DCB450CE24D0}">
      <text>
        <r>
          <rPr>
            <b/>
            <sz val="8"/>
            <color rgb="FF000000"/>
            <rFont val="Tahoma"/>
            <family val="2"/>
          </rPr>
          <t xml:space="preserve">There is a significant difference between this cell and the following
</t>
        </r>
        <r>
          <rPr>
            <sz val="8"/>
            <color rgb="FF000000"/>
            <rFont val="Tahoma"/>
            <family val="2"/>
          </rPr>
          <t>DEM</t>
        </r>
      </text>
    </comment>
    <comment ref="X22" authorId="0" shapeId="0" xr:uid="{66DD7896-D736-6841-AA71-933B3C4ED116}">
      <text>
        <r>
          <rPr>
            <b/>
            <sz val="8"/>
            <rFont val="Tahoma"/>
            <family val="2"/>
          </rPr>
          <t xml:space="preserve">There is a significant difference between this cell and the following
</t>
        </r>
        <r>
          <rPr>
            <sz val="8"/>
            <rFont val="Tahoma"/>
            <family val="2"/>
          </rPr>
          <t>REP
IND</t>
        </r>
      </text>
    </comment>
    <comment ref="Y22" authorId="0" shapeId="0" xr:uid="{2D7D3E7F-4BE9-A545-916D-4325315017BF}">
      <text>
        <r>
          <rPr>
            <b/>
            <sz val="8"/>
            <rFont val="Tahoma"/>
            <family val="2"/>
          </rPr>
          <t xml:space="preserve">There is a significant difference between this cell and the following
</t>
        </r>
        <r>
          <rPr>
            <sz val="8"/>
            <rFont val="Tahoma"/>
            <family val="2"/>
          </rPr>
          <t>DEM</t>
        </r>
      </text>
    </comment>
    <comment ref="AA22" authorId="0" shapeId="0" xr:uid="{2F9BE708-93DA-8447-A070-CB3A1D4E8388}">
      <text>
        <r>
          <rPr>
            <b/>
            <sz val="8"/>
            <rFont val="Tahoma"/>
            <family val="2"/>
          </rPr>
          <t xml:space="preserve">There is a significant difference between this cell and the following
</t>
        </r>
        <r>
          <rPr>
            <sz val="8"/>
            <rFont val="Tahoma"/>
            <family val="2"/>
          </rPr>
          <t>DEM</t>
        </r>
      </text>
    </comment>
    <comment ref="AB22" authorId="0" shapeId="0" xr:uid="{5D21A6D9-71A7-3944-888A-96B22E696CFA}">
      <text>
        <r>
          <rPr>
            <b/>
            <sz val="8"/>
            <rFont val="Tahoma"/>
            <family val="2"/>
          </rPr>
          <t xml:space="preserve">There is a significant difference between this cell and the following
</t>
        </r>
        <r>
          <rPr>
            <sz val="8"/>
            <rFont val="Tahoma"/>
            <family val="2"/>
          </rPr>
          <t>REP</t>
        </r>
      </text>
    </comment>
    <comment ref="O23" authorId="0" shapeId="0" xr:uid="{5DF94449-4A54-0640-916F-ADE64BBF7EFA}">
      <text>
        <r>
          <rPr>
            <b/>
            <sz val="8"/>
            <rFont val="Tahoma"/>
            <family val="2"/>
          </rPr>
          <t xml:space="preserve">There is a significant difference between this cell and the following
</t>
        </r>
        <r>
          <rPr>
            <sz val="8"/>
            <rFont val="Tahoma"/>
            <family val="2"/>
          </rPr>
          <t>IND</t>
        </r>
      </text>
    </comment>
    <comment ref="Q23" authorId="0" shapeId="0" xr:uid="{5D332831-06DA-B345-8399-2702BAE0C6F7}">
      <text>
        <r>
          <rPr>
            <b/>
            <sz val="8"/>
            <rFont val="Tahoma"/>
            <family val="2"/>
          </rPr>
          <t xml:space="preserve">There is a significant difference between this cell and the following
</t>
        </r>
        <r>
          <rPr>
            <sz val="8"/>
            <rFont val="Tahoma"/>
            <family val="2"/>
          </rPr>
          <t>REP</t>
        </r>
      </text>
    </comment>
    <comment ref="S23" authorId="0" shapeId="0" xr:uid="{2E9DEBD4-BF18-324A-9DCC-732B28B99EE9}">
      <text>
        <r>
          <rPr>
            <b/>
            <sz val="8"/>
            <rFont val="Tahoma"/>
            <family val="2"/>
          </rPr>
          <t xml:space="preserve">There is a significant difference between this cell and the following
</t>
        </r>
        <r>
          <rPr>
            <sz val="8"/>
            <rFont val="Tahoma"/>
            <family val="2"/>
          </rPr>
          <t>DEM
IND</t>
        </r>
      </text>
    </comment>
    <comment ref="T23" authorId="0" shapeId="0" xr:uid="{632CFD4C-09DD-DA4D-8E3D-610A1F74CF0F}">
      <text>
        <r>
          <rPr>
            <b/>
            <sz val="8"/>
            <rFont val="Tahoma"/>
            <family val="2"/>
          </rPr>
          <t xml:space="preserve">There is a significant difference between this cell and the following
</t>
        </r>
        <r>
          <rPr>
            <sz val="8"/>
            <rFont val="Tahoma"/>
            <family val="2"/>
          </rPr>
          <t>REP</t>
        </r>
      </text>
    </comment>
    <comment ref="U23" authorId="0" shapeId="0" xr:uid="{8B8BA1E1-8E79-DA46-AB36-70ADD9699BE2}">
      <text>
        <r>
          <rPr>
            <b/>
            <sz val="8"/>
            <color rgb="FF000000"/>
            <rFont val="Tahoma"/>
            <family val="2"/>
          </rPr>
          <t xml:space="preserve">There is a significant difference between this cell and the following
</t>
        </r>
        <r>
          <rPr>
            <sz val="8"/>
            <color rgb="FF000000"/>
            <rFont val="Tahoma"/>
            <family val="2"/>
          </rPr>
          <t>REP</t>
        </r>
      </text>
    </comment>
    <comment ref="W23" authorId="0" shapeId="0" xr:uid="{14697D4F-6C1A-984D-8225-DD5B997C9C46}">
      <text>
        <r>
          <rPr>
            <b/>
            <sz val="8"/>
            <rFont val="Tahoma"/>
            <family val="2"/>
          </rPr>
          <t xml:space="preserve">There is a significant difference between this cell and the following
</t>
        </r>
        <r>
          <rPr>
            <sz val="8"/>
            <rFont val="Tahoma"/>
            <family val="2"/>
          </rPr>
          <t>DEM</t>
        </r>
      </text>
    </comment>
    <comment ref="X23" authorId="0" shapeId="0" xr:uid="{D3AA5933-27B6-1849-975B-423B5F1A746A}">
      <text>
        <r>
          <rPr>
            <b/>
            <sz val="8"/>
            <rFont val="Tahoma"/>
            <family val="2"/>
          </rPr>
          <t xml:space="preserve">There is a significant difference between this cell and the following
</t>
        </r>
        <r>
          <rPr>
            <sz val="8"/>
            <rFont val="Tahoma"/>
            <family val="2"/>
          </rPr>
          <t>REP
IND</t>
        </r>
      </text>
    </comment>
    <comment ref="Y23" authorId="0" shapeId="0" xr:uid="{6A5CCE0A-4A39-974D-82E5-E673EB892C28}">
      <text>
        <r>
          <rPr>
            <b/>
            <sz val="8"/>
            <rFont val="Tahoma"/>
            <family val="2"/>
          </rPr>
          <t xml:space="preserve">There is a significant difference between this cell and the following
</t>
        </r>
        <r>
          <rPr>
            <sz val="8"/>
            <rFont val="Tahoma"/>
            <family val="2"/>
          </rPr>
          <t>DEM</t>
        </r>
      </text>
    </comment>
    <comment ref="AA23" authorId="0" shapeId="0" xr:uid="{ABAF8406-ADB7-3746-A765-4D18FF5294D1}">
      <text>
        <r>
          <rPr>
            <b/>
            <sz val="8"/>
            <rFont val="Tahoma"/>
            <family val="2"/>
          </rPr>
          <t xml:space="preserve">There is a significant difference between this cell and the following
</t>
        </r>
        <r>
          <rPr>
            <sz val="8"/>
            <rFont val="Tahoma"/>
            <family val="2"/>
          </rPr>
          <t>DEM
IND</t>
        </r>
      </text>
    </comment>
    <comment ref="AB23" authorId="0" shapeId="0" xr:uid="{47AB1D5B-09B2-8245-8934-0D379BC424E6}">
      <text>
        <r>
          <rPr>
            <b/>
            <sz val="8"/>
            <rFont val="Tahoma"/>
            <family val="2"/>
          </rPr>
          <t xml:space="preserve">There is a significant difference between this cell and the following
</t>
        </r>
        <r>
          <rPr>
            <sz val="8"/>
            <rFont val="Tahoma"/>
            <family val="2"/>
          </rPr>
          <t>REP
IND</t>
        </r>
      </text>
    </comment>
    <comment ref="AC23" authorId="0" shapeId="0" xr:uid="{10981D30-45B1-E54F-A9C8-608BE8C2FEA4}">
      <text>
        <r>
          <rPr>
            <b/>
            <sz val="8"/>
            <rFont val="Tahoma"/>
            <family val="2"/>
          </rPr>
          <t xml:space="preserve">There is a significant difference between this cell and the following
</t>
        </r>
        <r>
          <rPr>
            <sz val="8"/>
            <rFont val="Tahoma"/>
            <family val="2"/>
          </rPr>
          <t>REP
DEM</t>
        </r>
      </text>
    </comment>
    <comment ref="O24" authorId="0" shapeId="0" xr:uid="{D1C5A1A5-9066-1045-9758-3D03D8D1F568}">
      <text>
        <r>
          <rPr>
            <b/>
            <sz val="8"/>
            <rFont val="Tahoma"/>
            <family val="2"/>
          </rPr>
          <t xml:space="preserve">There is a significant difference between this cell and the following
</t>
        </r>
        <r>
          <rPr>
            <sz val="8"/>
            <rFont val="Tahoma"/>
            <family val="2"/>
          </rPr>
          <t>IND</t>
        </r>
      </text>
    </comment>
    <comment ref="Q24" authorId="0" shapeId="0" xr:uid="{4142EA34-F0B8-634E-8027-A5D98A7DBEB0}">
      <text>
        <r>
          <rPr>
            <b/>
            <sz val="8"/>
            <rFont val="Tahoma"/>
            <family val="2"/>
          </rPr>
          <t xml:space="preserve">There is a significant difference between this cell and the following
</t>
        </r>
        <r>
          <rPr>
            <sz val="8"/>
            <rFont val="Tahoma"/>
            <family val="2"/>
          </rPr>
          <t>REP</t>
        </r>
      </text>
    </comment>
    <comment ref="S24" authorId="0" shapeId="0" xr:uid="{8DB4BFD7-7AFF-8E43-8ADB-93731A620BAA}">
      <text>
        <r>
          <rPr>
            <b/>
            <sz val="8"/>
            <rFont val="Tahoma"/>
            <family val="2"/>
          </rPr>
          <t xml:space="preserve">There is a significant difference between this cell and the following
</t>
        </r>
        <r>
          <rPr>
            <sz val="8"/>
            <rFont val="Tahoma"/>
            <family val="2"/>
          </rPr>
          <t>IND</t>
        </r>
      </text>
    </comment>
    <comment ref="U24" authorId="0" shapeId="0" xr:uid="{4EDD60D3-80DB-8C41-AEA1-491A27F99DFB}">
      <text>
        <r>
          <rPr>
            <b/>
            <sz val="8"/>
            <rFont val="Tahoma"/>
            <family val="2"/>
          </rPr>
          <t xml:space="preserve">There is a significant difference between this cell and the following
</t>
        </r>
        <r>
          <rPr>
            <sz val="8"/>
            <rFont val="Tahoma"/>
            <family val="2"/>
          </rPr>
          <t>REP</t>
        </r>
      </text>
    </comment>
    <comment ref="AA24" authorId="0" shapeId="0" xr:uid="{054385C3-ECE9-3043-B12D-5435C97E62EE}">
      <text>
        <r>
          <rPr>
            <b/>
            <sz val="8"/>
            <rFont val="Tahoma"/>
            <family val="2"/>
          </rPr>
          <t xml:space="preserve">There is a significant difference between this cell and the following
</t>
        </r>
        <r>
          <rPr>
            <sz val="8"/>
            <rFont val="Tahoma"/>
            <family val="2"/>
          </rPr>
          <t>DEM
IND</t>
        </r>
      </text>
    </comment>
    <comment ref="AB24" authorId="0" shapeId="0" xr:uid="{0ED18B00-A905-2243-8C43-312A9E090D73}">
      <text>
        <r>
          <rPr>
            <b/>
            <sz val="8"/>
            <rFont val="Tahoma"/>
            <family val="2"/>
          </rPr>
          <t xml:space="preserve">There is a significant difference between this cell and the following
</t>
        </r>
        <r>
          <rPr>
            <sz val="8"/>
            <rFont val="Tahoma"/>
            <family val="2"/>
          </rPr>
          <t>REP</t>
        </r>
      </text>
    </comment>
    <comment ref="AC24" authorId="0" shapeId="0" xr:uid="{3431AF20-E930-1A46-B1EF-A30FD5983293}">
      <text>
        <r>
          <rPr>
            <b/>
            <sz val="8"/>
            <color rgb="FF000000"/>
            <rFont val="Tahoma"/>
            <family val="2"/>
          </rPr>
          <t xml:space="preserve">There is a significant difference between this cell and the following
</t>
        </r>
        <r>
          <rPr>
            <sz val="8"/>
            <color rgb="FF000000"/>
            <rFont val="Tahoma"/>
            <family val="2"/>
          </rPr>
          <t>REP</t>
        </r>
      </text>
    </comment>
    <comment ref="S25" authorId="0" shapeId="0" xr:uid="{8F3BC4C6-372E-F743-979E-70B9C2CE7AE9}">
      <text>
        <r>
          <rPr>
            <b/>
            <sz val="8"/>
            <rFont val="Tahoma"/>
            <family val="2"/>
          </rPr>
          <t xml:space="preserve">There is a significant difference between this cell and the following
</t>
        </r>
        <r>
          <rPr>
            <sz val="8"/>
            <rFont val="Tahoma"/>
            <family val="2"/>
          </rPr>
          <t>DEM</t>
        </r>
      </text>
    </comment>
    <comment ref="T25" authorId="0" shapeId="0" xr:uid="{FDD4169C-BD33-994C-9F91-70BB9BFC7894}">
      <text>
        <r>
          <rPr>
            <b/>
            <sz val="8"/>
            <rFont val="Tahoma"/>
            <family val="2"/>
          </rPr>
          <t xml:space="preserve">There is a significant difference between this cell and the following
</t>
        </r>
        <r>
          <rPr>
            <sz val="8"/>
            <rFont val="Tahoma"/>
            <family val="2"/>
          </rPr>
          <t>REP</t>
        </r>
      </text>
    </comment>
    <comment ref="AA25" authorId="0" shapeId="0" xr:uid="{1259946E-4331-8347-8A2D-5626FE57C478}">
      <text>
        <r>
          <rPr>
            <b/>
            <sz val="8"/>
            <rFont val="Tahoma"/>
            <family val="2"/>
          </rPr>
          <t xml:space="preserve">There is a significant difference between this cell and the following
</t>
        </r>
        <r>
          <rPr>
            <sz val="8"/>
            <rFont val="Tahoma"/>
            <family val="2"/>
          </rPr>
          <t>DEM</t>
        </r>
      </text>
    </comment>
    <comment ref="AB25" authorId="0" shapeId="0" xr:uid="{F78A4729-B11A-234F-A791-472671046028}">
      <text>
        <r>
          <rPr>
            <b/>
            <sz val="8"/>
            <rFont val="Tahoma"/>
            <family val="2"/>
          </rPr>
          <t xml:space="preserve">There is a significant difference between this cell and the following
</t>
        </r>
        <r>
          <rPr>
            <sz val="8"/>
            <rFont val="Tahoma"/>
            <family val="2"/>
          </rPr>
          <t>REP
IND</t>
        </r>
      </text>
    </comment>
    <comment ref="AC25" authorId="0" shapeId="0" xr:uid="{9C879C98-BF57-0746-BFC0-9559BBAABFFF}">
      <text>
        <r>
          <rPr>
            <b/>
            <sz val="8"/>
            <rFont val="Tahoma"/>
            <family val="2"/>
          </rPr>
          <t xml:space="preserve">There is a significant difference between this cell and the following
</t>
        </r>
        <r>
          <rPr>
            <sz val="8"/>
            <rFont val="Tahoma"/>
            <family val="2"/>
          </rPr>
          <t>DEM</t>
        </r>
      </text>
    </comment>
    <comment ref="O26" authorId="0" shapeId="0" xr:uid="{5BCFA019-343F-7F43-871A-B4A070E4CA22}">
      <text>
        <r>
          <rPr>
            <b/>
            <sz val="8"/>
            <rFont val="Tahoma"/>
            <family val="2"/>
          </rPr>
          <t xml:space="preserve">There is a significant difference between this cell and the following
</t>
        </r>
        <r>
          <rPr>
            <sz val="8"/>
            <rFont val="Tahoma"/>
            <family val="2"/>
          </rPr>
          <t>DEM</t>
        </r>
      </text>
    </comment>
    <comment ref="P26" authorId="0" shapeId="0" xr:uid="{E1FCF2E7-7552-2E46-BB0E-2FD810D4C409}">
      <text>
        <r>
          <rPr>
            <b/>
            <sz val="8"/>
            <rFont val="Tahoma"/>
            <family val="2"/>
          </rPr>
          <t xml:space="preserve">There is a significant difference between this cell and the following
</t>
        </r>
        <r>
          <rPr>
            <sz val="8"/>
            <rFont val="Tahoma"/>
            <family val="2"/>
          </rPr>
          <t>REP
IND</t>
        </r>
      </text>
    </comment>
    <comment ref="Q26" authorId="0" shapeId="0" xr:uid="{DF55DFC5-0D2C-0B45-8A1F-51A7D24EE42E}">
      <text>
        <r>
          <rPr>
            <b/>
            <sz val="8"/>
            <color rgb="FF000000"/>
            <rFont val="Tahoma"/>
            <family val="2"/>
          </rPr>
          <t xml:space="preserve">There is a significant difference between this cell and the following
</t>
        </r>
        <r>
          <rPr>
            <sz val="8"/>
            <color rgb="FF000000"/>
            <rFont val="Tahoma"/>
            <family val="2"/>
          </rPr>
          <t>DEM</t>
        </r>
      </text>
    </comment>
    <comment ref="S26" authorId="0" shapeId="0" xr:uid="{5928AEE8-B491-5044-896F-B85FD1E7449E}">
      <text>
        <r>
          <rPr>
            <b/>
            <sz val="8"/>
            <rFont val="Tahoma"/>
            <family val="2"/>
          </rPr>
          <t xml:space="preserve">There is a significant difference between this cell and the following
</t>
        </r>
        <r>
          <rPr>
            <sz val="8"/>
            <rFont val="Tahoma"/>
            <family val="2"/>
          </rPr>
          <t>DEM</t>
        </r>
      </text>
    </comment>
    <comment ref="T26" authorId="0" shapeId="0" xr:uid="{E0648E23-D1A6-9B43-AA2B-BE2FE4B382F3}">
      <text>
        <r>
          <rPr>
            <b/>
            <sz val="8"/>
            <rFont val="Tahoma"/>
            <family val="2"/>
          </rPr>
          <t xml:space="preserve">There is a significant difference between this cell and the following
</t>
        </r>
        <r>
          <rPr>
            <sz val="8"/>
            <rFont val="Tahoma"/>
            <family val="2"/>
          </rPr>
          <t>REP
IND</t>
        </r>
      </text>
    </comment>
    <comment ref="U26" authorId="0" shapeId="0" xr:uid="{5DFCD88A-8A0F-3449-8CAA-CF7677F61B64}">
      <text>
        <r>
          <rPr>
            <b/>
            <sz val="8"/>
            <rFont val="Tahoma"/>
            <family val="2"/>
          </rPr>
          <t xml:space="preserve">There is a significant difference between this cell and the following
</t>
        </r>
        <r>
          <rPr>
            <sz val="8"/>
            <rFont val="Tahoma"/>
            <family val="2"/>
          </rPr>
          <t>DEM</t>
        </r>
      </text>
    </comment>
    <comment ref="W26" authorId="0" shapeId="0" xr:uid="{298561E3-B01F-134F-B440-3931B6589CC2}">
      <text>
        <r>
          <rPr>
            <b/>
            <sz val="8"/>
            <rFont val="Tahoma"/>
            <family val="2"/>
          </rPr>
          <t xml:space="preserve">There is a significant difference between this cell and the following
</t>
        </r>
        <r>
          <rPr>
            <sz val="8"/>
            <rFont val="Tahoma"/>
            <family val="2"/>
          </rPr>
          <t>IND</t>
        </r>
      </text>
    </comment>
    <comment ref="Y26" authorId="0" shapeId="0" xr:uid="{424DC4E1-7885-CE4F-AD44-0921B8EE334C}">
      <text>
        <r>
          <rPr>
            <b/>
            <sz val="8"/>
            <rFont val="Tahoma"/>
            <family val="2"/>
          </rPr>
          <t xml:space="preserve">There is a significant difference between this cell and the following
</t>
        </r>
        <r>
          <rPr>
            <sz val="8"/>
            <rFont val="Tahoma"/>
            <family val="2"/>
          </rPr>
          <t>REP</t>
        </r>
      </text>
    </comment>
    <comment ref="O27" authorId="0" shapeId="0" xr:uid="{31F00FAA-46F8-9F44-B1E3-AB5B76FC0E57}">
      <text>
        <r>
          <rPr>
            <b/>
            <sz val="8"/>
            <rFont val="Tahoma"/>
            <family val="2"/>
          </rPr>
          <t xml:space="preserve">There is a significant difference between this cell and the following
</t>
        </r>
        <r>
          <rPr>
            <sz val="8"/>
            <rFont val="Tahoma"/>
            <family val="2"/>
          </rPr>
          <t>DEM
IND</t>
        </r>
      </text>
    </comment>
    <comment ref="P27" authorId="0" shapeId="0" xr:uid="{A18A6444-92BE-D84A-9636-4476BDB1E393}">
      <text>
        <r>
          <rPr>
            <b/>
            <sz val="8"/>
            <rFont val="Tahoma"/>
            <family val="2"/>
          </rPr>
          <t xml:space="preserve">There is a significant difference between this cell and the following
</t>
        </r>
        <r>
          <rPr>
            <sz val="8"/>
            <rFont val="Tahoma"/>
            <family val="2"/>
          </rPr>
          <t>REP
IND</t>
        </r>
      </text>
    </comment>
    <comment ref="Q27" authorId="0" shapeId="0" xr:uid="{45A0AAD8-2AAE-AD4B-BC28-2CCCCE83C136}">
      <text>
        <r>
          <rPr>
            <b/>
            <sz val="8"/>
            <rFont val="Tahoma"/>
            <family val="2"/>
          </rPr>
          <t xml:space="preserve">There is a significant difference between this cell and the following
</t>
        </r>
        <r>
          <rPr>
            <sz val="8"/>
            <rFont val="Tahoma"/>
            <family val="2"/>
          </rPr>
          <t>REP
DEM</t>
        </r>
      </text>
    </comment>
    <comment ref="S27" authorId="0" shapeId="0" xr:uid="{3BD6B475-2622-0746-BB9D-839D3163B95B}">
      <text>
        <r>
          <rPr>
            <b/>
            <sz val="8"/>
            <rFont val="Tahoma"/>
            <family val="2"/>
          </rPr>
          <t xml:space="preserve">There is a significant difference between this cell and the following
</t>
        </r>
        <r>
          <rPr>
            <sz val="8"/>
            <rFont val="Tahoma"/>
            <family val="2"/>
          </rPr>
          <t>DEM</t>
        </r>
      </text>
    </comment>
    <comment ref="T27" authorId="0" shapeId="0" xr:uid="{1896504A-CB6A-AF4C-B07E-DE2B91E9E1FF}">
      <text>
        <r>
          <rPr>
            <b/>
            <sz val="8"/>
            <rFont val="Tahoma"/>
            <family val="2"/>
          </rPr>
          <t xml:space="preserve">There is a significant difference between this cell and the following
</t>
        </r>
        <r>
          <rPr>
            <sz val="8"/>
            <rFont val="Tahoma"/>
            <family val="2"/>
          </rPr>
          <t>REP
IND</t>
        </r>
      </text>
    </comment>
    <comment ref="U27" authorId="0" shapeId="0" xr:uid="{1682221E-F6BC-1446-87EB-18BB25AE28ED}">
      <text>
        <r>
          <rPr>
            <b/>
            <sz val="8"/>
            <rFont val="Tahoma"/>
            <family val="2"/>
          </rPr>
          <t xml:space="preserve">There is a significant difference between this cell and the following
</t>
        </r>
        <r>
          <rPr>
            <sz val="8"/>
            <rFont val="Tahoma"/>
            <family val="2"/>
          </rPr>
          <t>DEM</t>
        </r>
      </text>
    </comment>
    <comment ref="W27" authorId="0" shapeId="0" xr:uid="{5A27C902-C8AC-EC4C-BE0E-0BE30DAF6A60}">
      <text>
        <r>
          <rPr>
            <b/>
            <sz val="8"/>
            <rFont val="Tahoma"/>
            <family val="2"/>
          </rPr>
          <t xml:space="preserve">There is a significant difference between this cell and the following
</t>
        </r>
        <r>
          <rPr>
            <sz val="8"/>
            <rFont val="Tahoma"/>
            <family val="2"/>
          </rPr>
          <t>IND</t>
        </r>
      </text>
    </comment>
    <comment ref="Y27" authorId="0" shapeId="0" xr:uid="{C69FEA89-5837-D241-A8CE-39F9E269E09C}">
      <text>
        <r>
          <rPr>
            <b/>
            <sz val="8"/>
            <rFont val="Tahoma"/>
            <family val="2"/>
          </rPr>
          <t xml:space="preserve">There is a significant difference between this cell and the following
</t>
        </r>
        <r>
          <rPr>
            <sz val="8"/>
            <rFont val="Tahoma"/>
            <family val="2"/>
          </rPr>
          <t>REP</t>
        </r>
      </text>
    </comment>
    <comment ref="AA27" authorId="0" shapeId="0" xr:uid="{12075825-F15C-BC44-A91D-EA711AEC6B30}">
      <text>
        <r>
          <rPr>
            <b/>
            <sz val="8"/>
            <rFont val="Tahoma"/>
            <family val="2"/>
          </rPr>
          <t xml:space="preserve">There is a significant difference between this cell and the following
</t>
        </r>
        <r>
          <rPr>
            <sz val="8"/>
            <rFont val="Tahoma"/>
            <family val="2"/>
          </rPr>
          <t>DEM
IND</t>
        </r>
      </text>
    </comment>
    <comment ref="AB27" authorId="0" shapeId="0" xr:uid="{06785956-9EC6-EC4A-8630-D87C37C4A645}">
      <text>
        <r>
          <rPr>
            <b/>
            <sz val="8"/>
            <rFont val="Tahoma"/>
            <family val="2"/>
          </rPr>
          <t xml:space="preserve">There is a significant difference between this cell and the following
</t>
        </r>
        <r>
          <rPr>
            <sz val="8"/>
            <rFont val="Tahoma"/>
            <family val="2"/>
          </rPr>
          <t>REP
IND</t>
        </r>
      </text>
    </comment>
    <comment ref="AC27" authorId="0" shapeId="0" xr:uid="{6A438100-D44D-2E47-90A8-25F0E0AC7112}">
      <text>
        <r>
          <rPr>
            <b/>
            <sz val="8"/>
            <rFont val="Tahoma"/>
            <family val="2"/>
          </rPr>
          <t xml:space="preserve">There is a significant difference between this cell and the following
</t>
        </r>
        <r>
          <rPr>
            <sz val="8"/>
            <rFont val="Tahoma"/>
            <family val="2"/>
          </rPr>
          <t>REP
DEM</t>
        </r>
      </text>
    </comment>
    <comment ref="O28" authorId="0" shapeId="0" xr:uid="{6AFCB51B-1948-4C4F-A8AC-7E3CFFDD6475}">
      <text>
        <r>
          <rPr>
            <b/>
            <sz val="8"/>
            <rFont val="Tahoma"/>
            <family val="2"/>
          </rPr>
          <t xml:space="preserve">There is a significant difference between this cell and the following
</t>
        </r>
        <r>
          <rPr>
            <sz val="8"/>
            <rFont val="Tahoma"/>
            <family val="2"/>
          </rPr>
          <t>IND</t>
        </r>
      </text>
    </comment>
    <comment ref="P28" authorId="0" shapeId="0" xr:uid="{002DD7AB-0788-FF42-BB84-66257C256590}">
      <text>
        <r>
          <rPr>
            <b/>
            <sz val="8"/>
            <rFont val="Tahoma"/>
            <family val="2"/>
          </rPr>
          <t xml:space="preserve">There is a significant difference between this cell and the following
</t>
        </r>
        <r>
          <rPr>
            <sz val="8"/>
            <rFont val="Tahoma"/>
            <family val="2"/>
          </rPr>
          <t>IND</t>
        </r>
      </text>
    </comment>
    <comment ref="Q28" authorId="0" shapeId="0" xr:uid="{95D6B9CD-D7D2-9A46-940B-9ACC56CE73C9}">
      <text>
        <r>
          <rPr>
            <b/>
            <sz val="8"/>
            <rFont val="Tahoma"/>
            <family val="2"/>
          </rPr>
          <t xml:space="preserve">There is a significant difference between this cell and the following
</t>
        </r>
        <r>
          <rPr>
            <sz val="8"/>
            <rFont val="Tahoma"/>
            <family val="2"/>
          </rPr>
          <t>REP
DEM</t>
        </r>
      </text>
    </comment>
    <comment ref="S28" authorId="0" shapeId="0" xr:uid="{75280B21-AE2E-2748-B641-74466B566AE0}">
      <text>
        <r>
          <rPr>
            <b/>
            <sz val="8"/>
            <rFont val="Tahoma"/>
            <family val="2"/>
          </rPr>
          <t xml:space="preserve">There is a significant difference between this cell and the following
</t>
        </r>
        <r>
          <rPr>
            <sz val="8"/>
            <rFont val="Tahoma"/>
            <family val="2"/>
          </rPr>
          <t>DEM
IND</t>
        </r>
      </text>
    </comment>
    <comment ref="T28" authorId="0" shapeId="0" xr:uid="{82D9E5D2-A55F-0D41-8C18-AA686E68D177}">
      <text>
        <r>
          <rPr>
            <b/>
            <sz val="8"/>
            <rFont val="Tahoma"/>
            <family val="2"/>
          </rPr>
          <t xml:space="preserve">There is a significant difference between this cell and the following
</t>
        </r>
        <r>
          <rPr>
            <sz val="8"/>
            <rFont val="Tahoma"/>
            <family val="2"/>
          </rPr>
          <t>REP
IND</t>
        </r>
      </text>
    </comment>
    <comment ref="U28" authorId="0" shapeId="0" xr:uid="{0135E523-4E44-184C-A77C-4DB66B4886A6}">
      <text>
        <r>
          <rPr>
            <b/>
            <sz val="8"/>
            <rFont val="Tahoma"/>
            <family val="2"/>
          </rPr>
          <t xml:space="preserve">There is a significant difference between this cell and the following
</t>
        </r>
        <r>
          <rPr>
            <sz val="8"/>
            <rFont val="Tahoma"/>
            <family val="2"/>
          </rPr>
          <t>REP
DEM</t>
        </r>
      </text>
    </comment>
    <comment ref="W28" authorId="0" shapeId="0" xr:uid="{DA25F4D0-C628-9F42-AB34-19BDEEF67B72}">
      <text>
        <r>
          <rPr>
            <b/>
            <sz val="8"/>
            <rFont val="Tahoma"/>
            <family val="2"/>
          </rPr>
          <t xml:space="preserve">There is a significant difference between this cell and the following
</t>
        </r>
        <r>
          <rPr>
            <sz val="8"/>
            <rFont val="Tahoma"/>
            <family val="2"/>
          </rPr>
          <t>DEM</t>
        </r>
      </text>
    </comment>
    <comment ref="X28" authorId="0" shapeId="0" xr:uid="{CCD6434B-B12A-FD42-A81C-E518A8987AC2}">
      <text>
        <r>
          <rPr>
            <b/>
            <sz val="8"/>
            <rFont val="Tahoma"/>
            <family val="2"/>
          </rPr>
          <t xml:space="preserve">There is a significant difference between this cell and the following
</t>
        </r>
        <r>
          <rPr>
            <sz val="8"/>
            <rFont val="Tahoma"/>
            <family val="2"/>
          </rPr>
          <t>REP</t>
        </r>
      </text>
    </comment>
    <comment ref="AA28" authorId="0" shapeId="0" xr:uid="{DDBE2356-80E9-D145-8DDD-D0E99D9BEF08}">
      <text>
        <r>
          <rPr>
            <b/>
            <sz val="8"/>
            <rFont val="Tahoma"/>
            <family val="2"/>
          </rPr>
          <t xml:space="preserve">There is a significant difference between this cell and the following
</t>
        </r>
        <r>
          <rPr>
            <sz val="8"/>
            <rFont val="Tahoma"/>
            <family val="2"/>
          </rPr>
          <t>DEM</t>
        </r>
      </text>
    </comment>
    <comment ref="AB28" authorId="0" shapeId="0" xr:uid="{A2866697-F43E-E946-8389-F5597AED9476}">
      <text>
        <r>
          <rPr>
            <b/>
            <sz val="8"/>
            <rFont val="Tahoma"/>
            <family val="2"/>
          </rPr>
          <t xml:space="preserve">There is a significant difference between this cell and the following
</t>
        </r>
        <r>
          <rPr>
            <sz val="8"/>
            <rFont val="Tahoma"/>
            <family val="2"/>
          </rPr>
          <t>REP
IND</t>
        </r>
      </text>
    </comment>
    <comment ref="AC28" authorId="0" shapeId="0" xr:uid="{F18AF52B-36C0-3647-A139-F6CFB3F7D94F}">
      <text>
        <r>
          <rPr>
            <b/>
            <sz val="8"/>
            <rFont val="Tahoma"/>
            <family val="2"/>
          </rPr>
          <t xml:space="preserve">There is a significant difference between this cell and the following
</t>
        </r>
        <r>
          <rPr>
            <sz val="8"/>
            <rFont val="Tahoma"/>
            <family val="2"/>
          </rPr>
          <t>DEM</t>
        </r>
      </text>
    </comment>
    <comment ref="O29" authorId="0" shapeId="0" xr:uid="{73167DEF-530A-2042-BB79-EA8C3270D0C2}">
      <text>
        <r>
          <rPr>
            <b/>
            <sz val="8"/>
            <rFont val="Tahoma"/>
            <family val="2"/>
          </rPr>
          <t xml:space="preserve">There is a significant difference between this cell and the following
</t>
        </r>
        <r>
          <rPr>
            <sz val="8"/>
            <rFont val="Tahoma"/>
            <family val="2"/>
          </rPr>
          <t>IND</t>
        </r>
      </text>
    </comment>
    <comment ref="P29" authorId="0" shapeId="0" xr:uid="{776C9EA7-AAEC-A34F-89B2-3D9833C53C61}">
      <text>
        <r>
          <rPr>
            <b/>
            <sz val="8"/>
            <rFont val="Tahoma"/>
            <family val="2"/>
          </rPr>
          <t xml:space="preserve">There is a significant difference between this cell and the following
</t>
        </r>
        <r>
          <rPr>
            <sz val="8"/>
            <rFont val="Tahoma"/>
            <family val="2"/>
          </rPr>
          <t>IND</t>
        </r>
      </text>
    </comment>
    <comment ref="Q29" authorId="0" shapeId="0" xr:uid="{89E00844-B43B-B040-9200-D74CB09F78D5}">
      <text>
        <r>
          <rPr>
            <b/>
            <sz val="8"/>
            <rFont val="Tahoma"/>
            <family val="2"/>
          </rPr>
          <t xml:space="preserve">There is a significant difference between this cell and the following
</t>
        </r>
        <r>
          <rPr>
            <sz val="8"/>
            <rFont val="Tahoma"/>
            <family val="2"/>
          </rPr>
          <t>REP
DEM</t>
        </r>
      </text>
    </comment>
    <comment ref="S29" authorId="0" shapeId="0" xr:uid="{606889EB-D6EB-AB49-9F26-45B575666B08}">
      <text>
        <r>
          <rPr>
            <b/>
            <sz val="8"/>
            <rFont val="Tahoma"/>
            <family val="2"/>
          </rPr>
          <t xml:space="preserve">There is a significant difference between this cell and the following
</t>
        </r>
        <r>
          <rPr>
            <sz val="8"/>
            <rFont val="Tahoma"/>
            <family val="2"/>
          </rPr>
          <t>DEM
IND</t>
        </r>
      </text>
    </comment>
    <comment ref="T29" authorId="0" shapeId="0" xr:uid="{10026CD0-EAE0-484F-B189-E80C287B3A74}">
      <text>
        <r>
          <rPr>
            <b/>
            <sz val="8"/>
            <rFont val="Tahoma"/>
            <family val="2"/>
          </rPr>
          <t xml:space="preserve">There is a significant difference between this cell and the following
</t>
        </r>
        <r>
          <rPr>
            <sz val="8"/>
            <rFont val="Tahoma"/>
            <family val="2"/>
          </rPr>
          <t>REP</t>
        </r>
      </text>
    </comment>
    <comment ref="U29" authorId="0" shapeId="0" xr:uid="{6B5934C9-EA7E-524F-9AEE-C21B276E16FD}">
      <text>
        <r>
          <rPr>
            <b/>
            <sz val="8"/>
            <rFont val="Tahoma"/>
            <family val="2"/>
          </rPr>
          <t xml:space="preserve">There is a significant difference between this cell and the following
</t>
        </r>
        <r>
          <rPr>
            <sz val="8"/>
            <rFont val="Tahoma"/>
            <family val="2"/>
          </rPr>
          <t>REP</t>
        </r>
      </text>
    </comment>
    <comment ref="W29" authorId="0" shapeId="0" xr:uid="{40C1FF39-08BC-7748-B7C4-CF19122B0CA1}">
      <text>
        <r>
          <rPr>
            <b/>
            <sz val="8"/>
            <rFont val="Tahoma"/>
            <family val="2"/>
          </rPr>
          <t xml:space="preserve">There is a significant difference between this cell and the following
</t>
        </r>
        <r>
          <rPr>
            <sz val="8"/>
            <rFont val="Tahoma"/>
            <family val="2"/>
          </rPr>
          <t>DEM</t>
        </r>
      </text>
    </comment>
    <comment ref="X29" authorId="0" shapeId="0" xr:uid="{88EB84FF-1214-E34D-B503-4327FE27A17D}">
      <text>
        <r>
          <rPr>
            <b/>
            <sz val="8"/>
            <rFont val="Tahoma"/>
            <family val="2"/>
          </rPr>
          <t xml:space="preserve">There is a significant difference between this cell and the following
</t>
        </r>
        <r>
          <rPr>
            <sz val="8"/>
            <rFont val="Tahoma"/>
            <family val="2"/>
          </rPr>
          <t>REP
IND</t>
        </r>
      </text>
    </comment>
    <comment ref="Y29" authorId="0" shapeId="0" xr:uid="{B976327A-C3EF-3F43-A393-61EAA15C7499}">
      <text>
        <r>
          <rPr>
            <b/>
            <sz val="8"/>
            <rFont val="Tahoma"/>
            <family val="2"/>
          </rPr>
          <t xml:space="preserve">There is a significant difference between this cell and the following
</t>
        </r>
        <r>
          <rPr>
            <sz val="8"/>
            <rFont val="Tahoma"/>
            <family val="2"/>
          </rPr>
          <t>DEM</t>
        </r>
      </text>
    </comment>
    <comment ref="AA29" authorId="0" shapeId="0" xr:uid="{CA7CD99D-6E87-EE4F-A983-5DE1B12EFA15}">
      <text>
        <r>
          <rPr>
            <b/>
            <sz val="8"/>
            <rFont val="Tahoma"/>
            <family val="2"/>
          </rPr>
          <t xml:space="preserve">There is a significant difference between this cell and the following
</t>
        </r>
        <r>
          <rPr>
            <sz val="8"/>
            <rFont val="Tahoma"/>
            <family val="2"/>
          </rPr>
          <t>DEM
IND</t>
        </r>
      </text>
    </comment>
    <comment ref="AB29" authorId="0" shapeId="0" xr:uid="{AFCD08D4-A31F-3A47-93D2-0FEBF63944C7}">
      <text>
        <r>
          <rPr>
            <b/>
            <sz val="8"/>
            <rFont val="Tahoma"/>
            <family val="2"/>
          </rPr>
          <t xml:space="preserve">There is a significant difference between this cell and the following
</t>
        </r>
        <r>
          <rPr>
            <sz val="8"/>
            <rFont val="Tahoma"/>
            <family val="2"/>
          </rPr>
          <t>REP</t>
        </r>
      </text>
    </comment>
    <comment ref="AC29" authorId="0" shapeId="0" xr:uid="{0608328C-97F4-E04D-84EA-3BFDE6FA4DAF}">
      <text>
        <r>
          <rPr>
            <b/>
            <sz val="8"/>
            <rFont val="Tahoma"/>
            <family val="2"/>
          </rPr>
          <t xml:space="preserve">There is a significant difference between this cell and the following
</t>
        </r>
        <r>
          <rPr>
            <sz val="8"/>
            <rFont val="Tahoma"/>
            <family val="2"/>
          </rPr>
          <t>REP</t>
        </r>
      </text>
    </comment>
    <comment ref="H30" authorId="0" shapeId="0" xr:uid="{526757C4-3A68-A942-9F79-0FA2F0E50B3A}">
      <text>
        <r>
          <rPr>
            <b/>
            <sz val="8"/>
            <rFont val="Tahoma"/>
            <family val="2"/>
          </rPr>
          <t xml:space="preserve">There is a significant difference between this cell and the following
</t>
        </r>
        <r>
          <rPr>
            <sz val="8"/>
            <rFont val="Tahoma"/>
            <family val="2"/>
          </rPr>
          <t>IND</t>
        </r>
      </text>
    </comment>
    <comment ref="I30" authorId="0" shapeId="0" xr:uid="{85AC1FDE-0886-5245-A797-2F80B87C4F46}">
      <text>
        <r>
          <rPr>
            <b/>
            <sz val="8"/>
            <rFont val="Tahoma"/>
            <family val="2"/>
          </rPr>
          <t xml:space="preserve">There is a significant difference between this cell and the following
</t>
        </r>
        <r>
          <rPr>
            <sz val="8"/>
            <rFont val="Tahoma"/>
            <family val="2"/>
          </rPr>
          <t>DEM</t>
        </r>
      </text>
    </comment>
    <comment ref="O30" authorId="0" shapeId="0" xr:uid="{819F186F-A083-604F-A50B-D8BA2820CB05}">
      <text>
        <r>
          <rPr>
            <b/>
            <sz val="8"/>
            <rFont val="Tahoma"/>
            <family val="2"/>
          </rPr>
          <t xml:space="preserve">There is a significant difference between this cell and the following
</t>
        </r>
        <r>
          <rPr>
            <sz val="8"/>
            <rFont val="Tahoma"/>
            <family val="2"/>
          </rPr>
          <t>DEM</t>
        </r>
      </text>
    </comment>
    <comment ref="P30" authorId="0" shapeId="0" xr:uid="{D3DC8E1D-95B9-8B4E-8BA4-9DC1232B1AF9}">
      <text>
        <r>
          <rPr>
            <b/>
            <sz val="8"/>
            <rFont val="Tahoma"/>
            <family val="2"/>
          </rPr>
          <t xml:space="preserve">There is a significant difference between this cell and the following
</t>
        </r>
        <r>
          <rPr>
            <sz val="8"/>
            <rFont val="Tahoma"/>
            <family val="2"/>
          </rPr>
          <t>REP
IND</t>
        </r>
      </text>
    </comment>
    <comment ref="Q30" authorId="0" shapeId="0" xr:uid="{B2765D6A-66BB-8F49-813A-AFBB4538435C}">
      <text>
        <r>
          <rPr>
            <b/>
            <sz val="8"/>
            <rFont val="Tahoma"/>
            <family val="2"/>
          </rPr>
          <t xml:space="preserve">There is a significant difference between this cell and the following
</t>
        </r>
        <r>
          <rPr>
            <sz val="8"/>
            <rFont val="Tahoma"/>
            <family val="2"/>
          </rPr>
          <t>DEM</t>
        </r>
      </text>
    </comment>
    <comment ref="S30" authorId="0" shapeId="0" xr:uid="{F861A2D4-F415-1A48-ABBA-E88C473EBB32}">
      <text>
        <r>
          <rPr>
            <b/>
            <sz val="8"/>
            <rFont val="Tahoma"/>
            <family val="2"/>
          </rPr>
          <t xml:space="preserve">There is a significant difference between this cell and the following
</t>
        </r>
        <r>
          <rPr>
            <sz val="8"/>
            <rFont val="Tahoma"/>
            <family val="2"/>
          </rPr>
          <t>DEM
IND</t>
        </r>
      </text>
    </comment>
    <comment ref="T30" authorId="0" shapeId="0" xr:uid="{62A483C6-1BE4-B947-9811-4E87318CEC20}">
      <text>
        <r>
          <rPr>
            <b/>
            <sz val="8"/>
            <rFont val="Tahoma"/>
            <family val="2"/>
          </rPr>
          <t xml:space="preserve">There is a significant difference between this cell and the following
</t>
        </r>
        <r>
          <rPr>
            <sz val="8"/>
            <rFont val="Tahoma"/>
            <family val="2"/>
          </rPr>
          <t>REP
IND</t>
        </r>
      </text>
    </comment>
    <comment ref="U30" authorId="0" shapeId="0" xr:uid="{76C9211F-D1DB-244B-BA78-FEE60ACC766B}">
      <text>
        <r>
          <rPr>
            <b/>
            <sz val="8"/>
            <color rgb="FF000000"/>
            <rFont val="Tahoma"/>
            <family val="2"/>
          </rPr>
          <t xml:space="preserve">There is a significant difference between this cell and the following
</t>
        </r>
        <r>
          <rPr>
            <sz val="8"/>
            <color rgb="FF000000"/>
            <rFont val="Tahoma"/>
            <family val="2"/>
          </rPr>
          <t xml:space="preserve">REP
</t>
        </r>
        <r>
          <rPr>
            <sz val="8"/>
            <color rgb="FF000000"/>
            <rFont val="Tahoma"/>
            <family val="2"/>
          </rPr>
          <t>DEM</t>
        </r>
      </text>
    </comment>
    <comment ref="W30" authorId="0" shapeId="0" xr:uid="{D41EA5B8-D512-E144-9EA2-28D84D684686}">
      <text>
        <r>
          <rPr>
            <b/>
            <sz val="8"/>
            <rFont val="Tahoma"/>
            <family val="2"/>
          </rPr>
          <t xml:space="preserve">There is a significant difference between this cell and the following
</t>
        </r>
        <r>
          <rPr>
            <sz val="8"/>
            <rFont val="Tahoma"/>
            <family val="2"/>
          </rPr>
          <t>IND</t>
        </r>
      </text>
    </comment>
    <comment ref="Y30" authorId="0" shapeId="0" xr:uid="{80ED61B1-B89F-AE41-8604-20FB7BB8C557}">
      <text>
        <r>
          <rPr>
            <b/>
            <sz val="8"/>
            <rFont val="Tahoma"/>
            <family val="2"/>
          </rPr>
          <t xml:space="preserve">There is a significant difference between this cell and the following
</t>
        </r>
        <r>
          <rPr>
            <sz val="8"/>
            <rFont val="Tahoma"/>
            <family val="2"/>
          </rPr>
          <t>REP</t>
        </r>
      </text>
    </comment>
    <comment ref="AA30" authorId="0" shapeId="0" xr:uid="{44BD5CF1-8472-2D42-898B-23E352951B16}">
      <text>
        <r>
          <rPr>
            <b/>
            <sz val="8"/>
            <rFont val="Tahoma"/>
            <family val="2"/>
          </rPr>
          <t xml:space="preserve">There is a significant difference between this cell and the following
</t>
        </r>
        <r>
          <rPr>
            <sz val="8"/>
            <rFont val="Tahoma"/>
            <family val="2"/>
          </rPr>
          <t>DEM
IND</t>
        </r>
      </text>
    </comment>
    <comment ref="AB30" authorId="0" shapeId="0" xr:uid="{CA23E0D6-15D8-3646-8516-987A7F4B5597}">
      <text>
        <r>
          <rPr>
            <b/>
            <sz val="8"/>
            <rFont val="Tahoma"/>
            <family val="2"/>
          </rPr>
          <t xml:space="preserve">There is a significant difference between this cell and the following
</t>
        </r>
        <r>
          <rPr>
            <sz val="8"/>
            <rFont val="Tahoma"/>
            <family val="2"/>
          </rPr>
          <t>REP
IND</t>
        </r>
      </text>
    </comment>
    <comment ref="AC30" authorId="0" shapeId="0" xr:uid="{198BF04B-608E-0647-8EDF-C8D1944C0660}">
      <text>
        <r>
          <rPr>
            <b/>
            <sz val="8"/>
            <rFont val="Tahoma"/>
            <family val="2"/>
          </rPr>
          <t xml:space="preserve">There is a significant difference between this cell and the following
</t>
        </r>
        <r>
          <rPr>
            <sz val="8"/>
            <rFont val="Tahoma"/>
            <family val="2"/>
          </rPr>
          <t>REP
DEM</t>
        </r>
      </text>
    </comment>
    <comment ref="O31" authorId="0" shapeId="0" xr:uid="{10832955-16F4-6649-8E76-6489EC1996C9}">
      <text>
        <r>
          <rPr>
            <b/>
            <sz val="8"/>
            <rFont val="Tahoma"/>
            <family val="2"/>
          </rPr>
          <t xml:space="preserve">There is a significant difference between this cell and the following
</t>
        </r>
        <r>
          <rPr>
            <sz val="8"/>
            <rFont val="Tahoma"/>
            <family val="2"/>
          </rPr>
          <t>DEM</t>
        </r>
      </text>
    </comment>
    <comment ref="P31" authorId="0" shapeId="0" xr:uid="{4A23A46D-C018-FA4D-8421-E72D51AE9C08}">
      <text>
        <r>
          <rPr>
            <b/>
            <sz val="8"/>
            <rFont val="Tahoma"/>
            <family val="2"/>
          </rPr>
          <t xml:space="preserve">There is a significant difference between this cell and the following
</t>
        </r>
        <r>
          <rPr>
            <sz val="8"/>
            <rFont val="Tahoma"/>
            <family val="2"/>
          </rPr>
          <t>REP
IND</t>
        </r>
      </text>
    </comment>
    <comment ref="Q31" authorId="0" shapeId="0" xr:uid="{3CDA1BC2-877E-4346-AC1D-D92A52A32021}">
      <text>
        <r>
          <rPr>
            <b/>
            <sz val="8"/>
            <color rgb="FF000000"/>
            <rFont val="Tahoma"/>
            <family val="2"/>
          </rPr>
          <t xml:space="preserve">There is a significant difference between this cell and the following
</t>
        </r>
        <r>
          <rPr>
            <sz val="8"/>
            <color rgb="FF000000"/>
            <rFont val="Tahoma"/>
            <family val="2"/>
          </rPr>
          <t>DEM</t>
        </r>
      </text>
    </comment>
    <comment ref="S31" authorId="0" shapeId="0" xr:uid="{AA4CCA32-5ADB-384F-9EB7-747849BD687C}">
      <text>
        <r>
          <rPr>
            <b/>
            <sz val="8"/>
            <rFont val="Tahoma"/>
            <family val="2"/>
          </rPr>
          <t xml:space="preserve">There is a significant difference between this cell and the following
</t>
        </r>
        <r>
          <rPr>
            <sz val="8"/>
            <rFont val="Tahoma"/>
            <family val="2"/>
          </rPr>
          <t>DEM</t>
        </r>
      </text>
    </comment>
    <comment ref="T31" authorId="0" shapeId="0" xr:uid="{48F66F32-8BB8-3F45-BB86-0E07D8ED74F4}">
      <text>
        <r>
          <rPr>
            <b/>
            <sz val="8"/>
            <rFont val="Tahoma"/>
            <family val="2"/>
          </rPr>
          <t xml:space="preserve">There is a significant difference between this cell and the following
</t>
        </r>
        <r>
          <rPr>
            <sz val="8"/>
            <rFont val="Tahoma"/>
            <family val="2"/>
          </rPr>
          <t>REP
IND</t>
        </r>
      </text>
    </comment>
    <comment ref="U31" authorId="0" shapeId="0" xr:uid="{F2D1A071-5701-9940-AE28-4EDC9FA38289}">
      <text>
        <r>
          <rPr>
            <b/>
            <sz val="8"/>
            <rFont val="Tahoma"/>
            <family val="2"/>
          </rPr>
          <t xml:space="preserve">There is a significant difference between this cell and the following
</t>
        </r>
        <r>
          <rPr>
            <sz val="8"/>
            <rFont val="Tahoma"/>
            <family val="2"/>
          </rPr>
          <t>DEM</t>
        </r>
      </text>
    </comment>
    <comment ref="AA31" authorId="0" shapeId="0" xr:uid="{7F2DE379-672D-9045-93DC-0408B841C069}">
      <text>
        <r>
          <rPr>
            <b/>
            <sz val="8"/>
            <color rgb="FF000000"/>
            <rFont val="Tahoma"/>
            <family val="2"/>
          </rPr>
          <t xml:space="preserve">There is a significant difference between this cell and the following
</t>
        </r>
        <r>
          <rPr>
            <sz val="8"/>
            <color rgb="FF000000"/>
            <rFont val="Tahoma"/>
            <family val="2"/>
          </rPr>
          <t xml:space="preserve">DEM
</t>
        </r>
        <r>
          <rPr>
            <sz val="8"/>
            <color rgb="FF000000"/>
            <rFont val="Tahoma"/>
            <family val="2"/>
          </rPr>
          <t>IND</t>
        </r>
      </text>
    </comment>
    <comment ref="AB31" authorId="0" shapeId="0" xr:uid="{5C344DB0-8171-5F45-AB28-C2A0D17B418A}">
      <text>
        <r>
          <rPr>
            <b/>
            <sz val="8"/>
            <rFont val="Tahoma"/>
            <family val="2"/>
          </rPr>
          <t xml:space="preserve">There is a significant difference between this cell and the following
</t>
        </r>
        <r>
          <rPr>
            <sz val="8"/>
            <rFont val="Tahoma"/>
            <family val="2"/>
          </rPr>
          <t>REP</t>
        </r>
      </text>
    </comment>
    <comment ref="AC31" authorId="0" shapeId="0" xr:uid="{F6E80F6A-F24E-F44A-A5B5-7443DEC3B4D0}">
      <text>
        <r>
          <rPr>
            <b/>
            <sz val="8"/>
            <rFont val="Tahoma"/>
            <family val="2"/>
          </rPr>
          <t xml:space="preserve">There is a significant difference between this cell and the following
</t>
        </r>
        <r>
          <rPr>
            <sz val="8"/>
            <rFont val="Tahoma"/>
            <family val="2"/>
          </rPr>
          <t>REP</t>
        </r>
      </text>
    </comment>
    <comment ref="O32" authorId="0" shapeId="0" xr:uid="{3F3C338E-CF41-3F47-8AD4-17B38B62CF4E}">
      <text>
        <r>
          <rPr>
            <b/>
            <sz val="8"/>
            <rFont val="Tahoma"/>
            <family val="2"/>
          </rPr>
          <t xml:space="preserve">There is a significant difference between this cell and the following
</t>
        </r>
        <r>
          <rPr>
            <sz val="8"/>
            <rFont val="Tahoma"/>
            <family val="2"/>
          </rPr>
          <t>IND</t>
        </r>
      </text>
    </comment>
    <comment ref="Q32" authorId="0" shapeId="0" xr:uid="{1DEE2A4C-2FBA-424C-9541-7628401732D5}">
      <text>
        <r>
          <rPr>
            <b/>
            <sz val="8"/>
            <rFont val="Tahoma"/>
            <family val="2"/>
          </rPr>
          <t xml:space="preserve">There is a significant difference between this cell and the following
</t>
        </r>
        <r>
          <rPr>
            <sz val="8"/>
            <rFont val="Tahoma"/>
            <family val="2"/>
          </rPr>
          <t>REP</t>
        </r>
      </text>
    </comment>
    <comment ref="S32" authorId="0" shapeId="0" xr:uid="{52964B3E-36C3-804A-88B5-9C364F02B83F}">
      <text>
        <r>
          <rPr>
            <b/>
            <sz val="8"/>
            <rFont val="Tahoma"/>
            <family val="2"/>
          </rPr>
          <t xml:space="preserve">There is a significant difference between this cell and the following
</t>
        </r>
        <r>
          <rPr>
            <sz val="8"/>
            <rFont val="Tahoma"/>
            <family val="2"/>
          </rPr>
          <t>IND</t>
        </r>
      </text>
    </comment>
    <comment ref="U32" authorId="0" shapeId="0" xr:uid="{63BA90DC-1A6E-A245-AF5A-DDB78C7740C8}">
      <text>
        <r>
          <rPr>
            <b/>
            <sz val="8"/>
            <rFont val="Tahoma"/>
            <family val="2"/>
          </rPr>
          <t xml:space="preserve">There is a significant difference between this cell and the following
</t>
        </r>
        <r>
          <rPr>
            <sz val="8"/>
            <rFont val="Tahoma"/>
            <family val="2"/>
          </rPr>
          <t>REP</t>
        </r>
      </text>
    </comment>
    <comment ref="W32" authorId="0" shapeId="0" xr:uid="{C499EB6E-E362-904A-8D0B-8782E99FA5C9}">
      <text>
        <r>
          <rPr>
            <b/>
            <sz val="8"/>
            <rFont val="Tahoma"/>
            <family val="2"/>
          </rPr>
          <t xml:space="preserve">There is a significant difference between this cell and the following
</t>
        </r>
        <r>
          <rPr>
            <sz val="8"/>
            <rFont val="Tahoma"/>
            <family val="2"/>
          </rPr>
          <t>DEM</t>
        </r>
      </text>
    </comment>
    <comment ref="X32" authorId="0" shapeId="0" xr:uid="{7B300762-3958-C544-BA03-BB331E7DFF4B}">
      <text>
        <r>
          <rPr>
            <b/>
            <sz val="8"/>
            <rFont val="Tahoma"/>
            <family val="2"/>
          </rPr>
          <t xml:space="preserve">There is a significant difference between this cell and the following
</t>
        </r>
        <r>
          <rPr>
            <sz val="8"/>
            <rFont val="Tahoma"/>
            <family val="2"/>
          </rPr>
          <t>REP
IND</t>
        </r>
      </text>
    </comment>
    <comment ref="Y32" authorId="0" shapeId="0" xr:uid="{90A88FFD-56A3-8F4F-8F1D-C8E1F192A476}">
      <text>
        <r>
          <rPr>
            <b/>
            <sz val="8"/>
            <rFont val="Tahoma"/>
            <family val="2"/>
          </rPr>
          <t xml:space="preserve">There is a significant difference between this cell and the following
</t>
        </r>
        <r>
          <rPr>
            <sz val="8"/>
            <rFont val="Tahoma"/>
            <family val="2"/>
          </rPr>
          <t>DEM</t>
        </r>
      </text>
    </comment>
    <comment ref="AA32" authorId="0" shapeId="0" xr:uid="{6FD615C6-2FAF-6C43-89F2-2C73F9967E14}">
      <text>
        <r>
          <rPr>
            <b/>
            <sz val="8"/>
            <rFont val="Tahoma"/>
            <family val="2"/>
          </rPr>
          <t xml:space="preserve">There is a significant difference between this cell and the following
</t>
        </r>
        <r>
          <rPr>
            <sz val="8"/>
            <rFont val="Tahoma"/>
            <family val="2"/>
          </rPr>
          <t>DEM</t>
        </r>
      </text>
    </comment>
    <comment ref="AB32" authorId="0" shapeId="0" xr:uid="{50D3F3DC-5EF1-7843-A169-EA0D17AA3254}">
      <text>
        <r>
          <rPr>
            <b/>
            <sz val="8"/>
            <rFont val="Tahoma"/>
            <family val="2"/>
          </rPr>
          <t xml:space="preserve">There is a significant difference between this cell and the following
</t>
        </r>
        <r>
          <rPr>
            <sz val="8"/>
            <rFont val="Tahoma"/>
            <family val="2"/>
          </rPr>
          <t>REP</t>
        </r>
      </text>
    </comment>
    <comment ref="O33" authorId="0" shapeId="0" xr:uid="{F6032403-2EF3-654A-895B-81BCA050945D}">
      <text>
        <r>
          <rPr>
            <b/>
            <sz val="8"/>
            <rFont val="Tahoma"/>
            <family val="2"/>
          </rPr>
          <t xml:space="preserve">There is a significant difference between this cell and the following
</t>
        </r>
        <r>
          <rPr>
            <sz val="8"/>
            <rFont val="Tahoma"/>
            <family val="2"/>
          </rPr>
          <t>DEM</t>
        </r>
      </text>
    </comment>
    <comment ref="P33" authorId="0" shapeId="0" xr:uid="{66228FBE-465C-E64F-919B-B2649635C9D2}">
      <text>
        <r>
          <rPr>
            <b/>
            <sz val="8"/>
            <rFont val="Tahoma"/>
            <family val="2"/>
          </rPr>
          <t xml:space="preserve">There is a significant difference between this cell and the following
</t>
        </r>
        <r>
          <rPr>
            <sz val="8"/>
            <rFont val="Tahoma"/>
            <family val="2"/>
          </rPr>
          <t>REP
IND</t>
        </r>
      </text>
    </comment>
    <comment ref="Q33" authorId="0" shapeId="0" xr:uid="{8B696A66-8E48-0443-9399-10B6012A115E}">
      <text>
        <r>
          <rPr>
            <b/>
            <sz val="8"/>
            <rFont val="Tahoma"/>
            <family val="2"/>
          </rPr>
          <t xml:space="preserve">There is a significant difference between this cell and the following
</t>
        </r>
        <r>
          <rPr>
            <sz val="8"/>
            <rFont val="Tahoma"/>
            <family val="2"/>
          </rPr>
          <t>DEM</t>
        </r>
      </text>
    </comment>
    <comment ref="S33" authorId="0" shapeId="0" xr:uid="{DE202E18-AC4F-F54F-A64E-405CEB66B39C}">
      <text>
        <r>
          <rPr>
            <b/>
            <sz val="8"/>
            <rFont val="Tahoma"/>
            <family val="2"/>
          </rPr>
          <t xml:space="preserve">There is a significant difference between this cell and the following
</t>
        </r>
        <r>
          <rPr>
            <sz val="8"/>
            <rFont val="Tahoma"/>
            <family val="2"/>
          </rPr>
          <t>DEM</t>
        </r>
      </text>
    </comment>
    <comment ref="T33" authorId="0" shapeId="0" xr:uid="{0F2ABBE1-65EC-DF4B-9C44-7D18BBAD5C46}">
      <text>
        <r>
          <rPr>
            <b/>
            <sz val="8"/>
            <rFont val="Tahoma"/>
            <family val="2"/>
          </rPr>
          <t xml:space="preserve">There is a significant difference between this cell and the following
</t>
        </r>
        <r>
          <rPr>
            <sz val="8"/>
            <rFont val="Tahoma"/>
            <family val="2"/>
          </rPr>
          <t>REP
IND</t>
        </r>
      </text>
    </comment>
    <comment ref="U33" authorId="0" shapeId="0" xr:uid="{50C31EF2-643C-A846-AAD5-11310B58A7DD}">
      <text>
        <r>
          <rPr>
            <b/>
            <sz val="8"/>
            <color rgb="FF000000"/>
            <rFont val="Tahoma"/>
            <family val="2"/>
          </rPr>
          <t xml:space="preserve">There is a significant difference between this cell and the following
</t>
        </r>
        <r>
          <rPr>
            <sz val="8"/>
            <color rgb="FF000000"/>
            <rFont val="Tahoma"/>
            <family val="2"/>
          </rPr>
          <t>DEM</t>
        </r>
      </text>
    </comment>
    <comment ref="W33" authorId="0" shapeId="0" xr:uid="{D9ADF29D-43DE-4F4A-B478-DE2FF056729E}">
      <text>
        <r>
          <rPr>
            <b/>
            <sz val="8"/>
            <rFont val="Tahoma"/>
            <family val="2"/>
          </rPr>
          <t xml:space="preserve">There is a significant difference between this cell and the following
</t>
        </r>
        <r>
          <rPr>
            <sz val="8"/>
            <rFont val="Tahoma"/>
            <family val="2"/>
          </rPr>
          <t>DEM</t>
        </r>
      </text>
    </comment>
    <comment ref="X33" authorId="0" shapeId="0" xr:uid="{6052B741-6A1F-1D4C-ACDB-CE2833568ADF}">
      <text>
        <r>
          <rPr>
            <b/>
            <sz val="8"/>
            <rFont val="Tahoma"/>
            <family val="2"/>
          </rPr>
          <t xml:space="preserve">There is a significant difference between this cell and the following
</t>
        </r>
        <r>
          <rPr>
            <sz val="8"/>
            <rFont val="Tahoma"/>
            <family val="2"/>
          </rPr>
          <t>REP</t>
        </r>
      </text>
    </comment>
    <comment ref="AA33" authorId="0" shapeId="0" xr:uid="{713FB2A9-92FB-B742-897B-0EAE8C8F5B96}">
      <text>
        <r>
          <rPr>
            <b/>
            <sz val="8"/>
            <rFont val="Tahoma"/>
            <family val="2"/>
          </rPr>
          <t xml:space="preserve">There is a significant difference between this cell and the following
</t>
        </r>
        <r>
          <rPr>
            <sz val="8"/>
            <rFont val="Tahoma"/>
            <family val="2"/>
          </rPr>
          <t>DEM
IND</t>
        </r>
      </text>
    </comment>
    <comment ref="AB33" authorId="0" shapeId="0" xr:uid="{E1FF390B-8235-4449-B4F6-5255756962AB}">
      <text>
        <r>
          <rPr>
            <b/>
            <sz val="8"/>
            <rFont val="Tahoma"/>
            <family val="2"/>
          </rPr>
          <t xml:space="preserve">There is a significant difference between this cell and the following
</t>
        </r>
        <r>
          <rPr>
            <sz val="8"/>
            <rFont val="Tahoma"/>
            <family val="2"/>
          </rPr>
          <t>REP</t>
        </r>
      </text>
    </comment>
    <comment ref="O34" authorId="0" shapeId="0" xr:uid="{04D44608-91C3-DF4B-94D9-151853B2C00C}">
      <text>
        <r>
          <rPr>
            <b/>
            <sz val="8"/>
            <color rgb="FF000000"/>
            <rFont val="Tahoma"/>
            <family val="2"/>
          </rPr>
          <t xml:space="preserve">There is a significant difference between this cell and the following
</t>
        </r>
        <r>
          <rPr>
            <sz val="8"/>
            <color rgb="FF000000"/>
            <rFont val="Tahoma"/>
            <family val="2"/>
          </rPr>
          <t>DEM</t>
        </r>
      </text>
    </comment>
    <comment ref="P34" authorId="0" shapeId="0" xr:uid="{836FCA2C-BD1A-CE47-8F02-9A017D93AB13}">
      <text>
        <r>
          <rPr>
            <b/>
            <sz val="8"/>
            <rFont val="Tahoma"/>
            <family val="2"/>
          </rPr>
          <t xml:space="preserve">There is a significant difference between this cell and the following
</t>
        </r>
        <r>
          <rPr>
            <sz val="8"/>
            <rFont val="Tahoma"/>
            <family val="2"/>
          </rPr>
          <t>REP
IND</t>
        </r>
      </text>
    </comment>
    <comment ref="Q34" authorId="0" shapeId="0" xr:uid="{19B4E021-00C7-414C-911E-150540C7D048}">
      <text>
        <r>
          <rPr>
            <b/>
            <sz val="8"/>
            <rFont val="Tahoma"/>
            <family val="2"/>
          </rPr>
          <t xml:space="preserve">There is a significant difference between this cell and the following
</t>
        </r>
        <r>
          <rPr>
            <sz val="8"/>
            <rFont val="Tahoma"/>
            <family val="2"/>
          </rPr>
          <t>DEM</t>
        </r>
      </text>
    </comment>
    <comment ref="S34" authorId="0" shapeId="0" xr:uid="{312F0B32-49FC-8248-ABAC-940511FEDB90}">
      <text>
        <r>
          <rPr>
            <b/>
            <sz val="8"/>
            <rFont val="Tahoma"/>
            <family val="2"/>
          </rPr>
          <t xml:space="preserve">There is a significant difference between this cell and the following
</t>
        </r>
        <r>
          <rPr>
            <sz val="8"/>
            <rFont val="Tahoma"/>
            <family val="2"/>
          </rPr>
          <t>DEM</t>
        </r>
      </text>
    </comment>
    <comment ref="T34" authorId="0" shapeId="0" xr:uid="{9A19225B-9D90-9345-A7A1-819E4D3711B9}">
      <text>
        <r>
          <rPr>
            <b/>
            <sz val="8"/>
            <rFont val="Tahoma"/>
            <family val="2"/>
          </rPr>
          <t xml:space="preserve">There is a significant difference between this cell and the following
</t>
        </r>
        <r>
          <rPr>
            <sz val="8"/>
            <rFont val="Tahoma"/>
            <family val="2"/>
          </rPr>
          <t>REP
IND</t>
        </r>
      </text>
    </comment>
    <comment ref="U34" authorId="0" shapeId="0" xr:uid="{D670CB51-5079-8D4E-93D7-E3F04A33068F}">
      <text>
        <r>
          <rPr>
            <b/>
            <sz val="8"/>
            <rFont val="Tahoma"/>
            <family val="2"/>
          </rPr>
          <t xml:space="preserve">There is a significant difference between this cell and the following
</t>
        </r>
        <r>
          <rPr>
            <sz val="8"/>
            <rFont val="Tahoma"/>
            <family val="2"/>
          </rPr>
          <t>DEM</t>
        </r>
      </text>
    </comment>
    <comment ref="AA34" authorId="0" shapeId="0" xr:uid="{4DD86F6A-D387-8645-A1E2-507409D1A204}">
      <text>
        <r>
          <rPr>
            <b/>
            <sz val="8"/>
            <rFont val="Tahoma"/>
            <family val="2"/>
          </rPr>
          <t xml:space="preserve">There is a significant difference between this cell and the following
</t>
        </r>
        <r>
          <rPr>
            <sz val="8"/>
            <rFont val="Tahoma"/>
            <family val="2"/>
          </rPr>
          <t>DEM
IND</t>
        </r>
      </text>
    </comment>
    <comment ref="AB34" authorId="0" shapeId="0" xr:uid="{2A5DAC4D-9CB1-C443-BB34-AE04730D143D}">
      <text>
        <r>
          <rPr>
            <b/>
            <sz val="8"/>
            <rFont val="Tahoma"/>
            <family val="2"/>
          </rPr>
          <t xml:space="preserve">There is a significant difference between this cell and the following
</t>
        </r>
        <r>
          <rPr>
            <sz val="8"/>
            <rFont val="Tahoma"/>
            <family val="2"/>
          </rPr>
          <t>REP
IND</t>
        </r>
      </text>
    </comment>
    <comment ref="AC34" authorId="0" shapeId="0" xr:uid="{D293F224-6C96-684E-A7C6-BCA8C2CBF161}">
      <text>
        <r>
          <rPr>
            <b/>
            <sz val="8"/>
            <rFont val="Tahoma"/>
            <family val="2"/>
          </rPr>
          <t xml:space="preserve">There is a significant difference between this cell and the following
</t>
        </r>
        <r>
          <rPr>
            <sz val="8"/>
            <rFont val="Tahoma"/>
            <family val="2"/>
          </rPr>
          <t>REP
DEM</t>
        </r>
      </text>
    </comment>
    <comment ref="O35" authorId="0" shapeId="0" xr:uid="{88A2D7C0-9CDE-8644-AFD1-292285C19E57}">
      <text>
        <r>
          <rPr>
            <b/>
            <sz val="8"/>
            <rFont val="Tahoma"/>
            <family val="2"/>
          </rPr>
          <t xml:space="preserve">There is a significant difference between this cell and the following
</t>
        </r>
        <r>
          <rPr>
            <sz val="8"/>
            <rFont val="Tahoma"/>
            <family val="2"/>
          </rPr>
          <t>DEM</t>
        </r>
      </text>
    </comment>
    <comment ref="P35" authorId="0" shapeId="0" xr:uid="{5904B4A0-B0EB-174D-8DB0-9225712BB125}">
      <text>
        <r>
          <rPr>
            <b/>
            <sz val="8"/>
            <rFont val="Tahoma"/>
            <family val="2"/>
          </rPr>
          <t xml:space="preserve">There is a significant difference between this cell and the following
</t>
        </r>
        <r>
          <rPr>
            <sz val="8"/>
            <rFont val="Tahoma"/>
            <family val="2"/>
          </rPr>
          <t>REP
IND</t>
        </r>
      </text>
    </comment>
    <comment ref="Q35" authorId="0" shapeId="0" xr:uid="{22E70087-17E2-2E4F-9603-454FEB8F5350}">
      <text>
        <r>
          <rPr>
            <b/>
            <sz val="8"/>
            <rFont val="Tahoma"/>
            <family val="2"/>
          </rPr>
          <t xml:space="preserve">There is a significant difference between this cell and the following
</t>
        </r>
        <r>
          <rPr>
            <sz val="8"/>
            <rFont val="Tahoma"/>
            <family val="2"/>
          </rPr>
          <t>DEM</t>
        </r>
      </text>
    </comment>
    <comment ref="S35" authorId="0" shapeId="0" xr:uid="{B0D91B1B-D899-CA49-B00C-89EB2137F8F8}">
      <text>
        <r>
          <rPr>
            <b/>
            <sz val="8"/>
            <rFont val="Tahoma"/>
            <family val="2"/>
          </rPr>
          <t xml:space="preserve">There is a significant difference between this cell and the following
</t>
        </r>
        <r>
          <rPr>
            <sz val="8"/>
            <rFont val="Tahoma"/>
            <family val="2"/>
          </rPr>
          <t>DEM</t>
        </r>
      </text>
    </comment>
    <comment ref="T35" authorId="0" shapeId="0" xr:uid="{4BFCD554-C8D0-DE47-96CA-3BA17DBA472A}">
      <text>
        <r>
          <rPr>
            <b/>
            <sz val="8"/>
            <rFont val="Tahoma"/>
            <family val="2"/>
          </rPr>
          <t xml:space="preserve">There is a significant difference between this cell and the following
</t>
        </r>
        <r>
          <rPr>
            <sz val="8"/>
            <rFont val="Tahoma"/>
            <family val="2"/>
          </rPr>
          <t>REP
IND</t>
        </r>
      </text>
    </comment>
    <comment ref="U35" authorId="0" shapeId="0" xr:uid="{E3BB7374-E4E4-5440-9C3F-E07606032797}">
      <text>
        <r>
          <rPr>
            <b/>
            <sz val="8"/>
            <rFont val="Tahoma"/>
            <family val="2"/>
          </rPr>
          <t xml:space="preserve">There is a significant difference between this cell and the following
</t>
        </r>
        <r>
          <rPr>
            <sz val="8"/>
            <rFont val="Tahoma"/>
            <family val="2"/>
          </rPr>
          <t>DEM</t>
        </r>
      </text>
    </comment>
    <comment ref="W35" authorId="0" shapeId="0" xr:uid="{48F9CFC6-A143-2942-A38D-F8E7F990774C}">
      <text>
        <r>
          <rPr>
            <b/>
            <sz val="8"/>
            <rFont val="Tahoma"/>
            <family val="2"/>
          </rPr>
          <t xml:space="preserve">There is a significant difference between this cell and the following
</t>
        </r>
        <r>
          <rPr>
            <sz val="8"/>
            <rFont val="Tahoma"/>
            <family val="2"/>
          </rPr>
          <t>DEM</t>
        </r>
      </text>
    </comment>
    <comment ref="X35" authorId="0" shapeId="0" xr:uid="{32D28BA5-7551-0A4B-B48C-885AB9A9B370}">
      <text>
        <r>
          <rPr>
            <b/>
            <sz val="8"/>
            <rFont val="Tahoma"/>
            <family val="2"/>
          </rPr>
          <t xml:space="preserve">There is a significant difference between this cell and the following
</t>
        </r>
        <r>
          <rPr>
            <sz val="8"/>
            <rFont val="Tahoma"/>
            <family val="2"/>
          </rPr>
          <t>REP</t>
        </r>
      </text>
    </comment>
    <comment ref="AA35" authorId="0" shapeId="0" xr:uid="{496F677A-F020-6E40-8A0B-9BFDCA892732}">
      <text>
        <r>
          <rPr>
            <b/>
            <sz val="8"/>
            <rFont val="Tahoma"/>
            <family val="2"/>
          </rPr>
          <t xml:space="preserve">There is a significant difference between this cell and the following
</t>
        </r>
        <r>
          <rPr>
            <sz val="8"/>
            <rFont val="Tahoma"/>
            <family val="2"/>
          </rPr>
          <t>DEM
IND</t>
        </r>
      </text>
    </comment>
    <comment ref="AB35" authorId="0" shapeId="0" xr:uid="{95406112-ADF6-6746-B3D5-9E30B072B14B}">
      <text>
        <r>
          <rPr>
            <b/>
            <sz val="8"/>
            <rFont val="Tahoma"/>
            <family val="2"/>
          </rPr>
          <t xml:space="preserve">There is a significant difference between this cell and the following
</t>
        </r>
        <r>
          <rPr>
            <sz val="8"/>
            <rFont val="Tahoma"/>
            <family val="2"/>
          </rPr>
          <t>REP</t>
        </r>
      </text>
    </comment>
    <comment ref="AC35" authorId="0" shapeId="0" xr:uid="{8514FB55-C901-8D43-83AB-7CFB3A274B16}">
      <text>
        <r>
          <rPr>
            <b/>
            <sz val="8"/>
            <rFont val="Tahoma"/>
            <family val="2"/>
          </rPr>
          <t xml:space="preserve">There is a significant difference between this cell and the following
</t>
        </r>
        <r>
          <rPr>
            <sz val="8"/>
            <rFont val="Tahoma"/>
            <family val="2"/>
          </rPr>
          <t>REP</t>
        </r>
      </text>
    </comment>
    <comment ref="H36" authorId="0" shapeId="0" xr:uid="{3EB073BA-8B8D-2F42-820B-0D6A27798977}">
      <text>
        <r>
          <rPr>
            <b/>
            <sz val="8"/>
            <rFont val="Tahoma"/>
            <family val="2"/>
          </rPr>
          <t xml:space="preserve">There is a significant difference between this cell and the following
</t>
        </r>
        <r>
          <rPr>
            <sz val="8"/>
            <rFont val="Tahoma"/>
            <family val="2"/>
          </rPr>
          <t>IND</t>
        </r>
      </text>
    </comment>
    <comment ref="I36" authorId="0" shapeId="0" xr:uid="{BA824DFD-A533-2B47-BC58-C8A459A31A2B}">
      <text>
        <r>
          <rPr>
            <b/>
            <sz val="8"/>
            <rFont val="Tahoma"/>
            <family val="2"/>
          </rPr>
          <t xml:space="preserve">There is a significant difference between this cell and the following
</t>
        </r>
        <r>
          <rPr>
            <sz val="8"/>
            <rFont val="Tahoma"/>
            <family val="2"/>
          </rPr>
          <t>DEM</t>
        </r>
      </text>
    </comment>
    <comment ref="O36" authorId="0" shapeId="0" xr:uid="{78E54C88-D0A2-C24D-88AB-054D263E5D55}">
      <text>
        <r>
          <rPr>
            <b/>
            <sz val="8"/>
            <rFont val="Tahoma"/>
            <family val="2"/>
          </rPr>
          <t xml:space="preserve">There is a significant difference between this cell and the following
</t>
        </r>
        <r>
          <rPr>
            <sz val="8"/>
            <rFont val="Tahoma"/>
            <family val="2"/>
          </rPr>
          <t>DEM</t>
        </r>
      </text>
    </comment>
    <comment ref="P36" authorId="0" shapeId="0" xr:uid="{7C85FE7C-1F2D-D64D-9555-34CEEEFC74E1}">
      <text>
        <r>
          <rPr>
            <b/>
            <sz val="8"/>
            <rFont val="Tahoma"/>
            <family val="2"/>
          </rPr>
          <t xml:space="preserve">There is a significant difference between this cell and the following
</t>
        </r>
        <r>
          <rPr>
            <sz val="8"/>
            <rFont val="Tahoma"/>
            <family val="2"/>
          </rPr>
          <t>REP
IND</t>
        </r>
      </text>
    </comment>
    <comment ref="Q36" authorId="0" shapeId="0" xr:uid="{21554CD4-E969-1E4F-ADAB-31CBC6CF8ED8}">
      <text>
        <r>
          <rPr>
            <b/>
            <sz val="8"/>
            <rFont val="Tahoma"/>
            <family val="2"/>
          </rPr>
          <t xml:space="preserve">There is a significant difference between this cell and the following
</t>
        </r>
        <r>
          <rPr>
            <sz val="8"/>
            <rFont val="Tahoma"/>
            <family val="2"/>
          </rPr>
          <t>DEM</t>
        </r>
      </text>
    </comment>
    <comment ref="S36" authorId="0" shapeId="0" xr:uid="{8E1694B3-512F-1944-892A-A3D47E3B0A16}">
      <text>
        <r>
          <rPr>
            <b/>
            <sz val="8"/>
            <rFont val="Tahoma"/>
            <family val="2"/>
          </rPr>
          <t xml:space="preserve">There is a significant difference between this cell and the following
</t>
        </r>
        <r>
          <rPr>
            <sz val="8"/>
            <rFont val="Tahoma"/>
            <family val="2"/>
          </rPr>
          <t>DEM</t>
        </r>
      </text>
    </comment>
    <comment ref="T36" authorId="0" shapeId="0" xr:uid="{6766333B-1310-1F47-A310-5CBB3B91D2ED}">
      <text>
        <r>
          <rPr>
            <b/>
            <sz val="8"/>
            <rFont val="Tahoma"/>
            <family val="2"/>
          </rPr>
          <t xml:space="preserve">There is a significant difference between this cell and the following
</t>
        </r>
        <r>
          <rPr>
            <sz val="8"/>
            <rFont val="Tahoma"/>
            <family val="2"/>
          </rPr>
          <t>REP
IND</t>
        </r>
      </text>
    </comment>
    <comment ref="U36" authorId="0" shapeId="0" xr:uid="{32269B23-9384-AF46-AAEC-81263CAE314E}">
      <text>
        <r>
          <rPr>
            <b/>
            <sz val="8"/>
            <color rgb="FF000000"/>
            <rFont val="Tahoma"/>
            <family val="2"/>
          </rPr>
          <t xml:space="preserve">There is a significant difference between this cell and the following
</t>
        </r>
        <r>
          <rPr>
            <sz val="8"/>
            <color rgb="FF000000"/>
            <rFont val="Tahoma"/>
            <family val="2"/>
          </rPr>
          <t>DEM</t>
        </r>
      </text>
    </comment>
    <comment ref="AA36" authorId="0" shapeId="0" xr:uid="{4E025B46-B54C-C541-A562-B4EAB3539D13}">
      <text>
        <r>
          <rPr>
            <b/>
            <sz val="8"/>
            <rFont val="Tahoma"/>
            <family val="2"/>
          </rPr>
          <t xml:space="preserve">There is a significant difference between this cell and the following
</t>
        </r>
        <r>
          <rPr>
            <sz val="8"/>
            <rFont val="Tahoma"/>
            <family val="2"/>
          </rPr>
          <t>DEM
IND</t>
        </r>
      </text>
    </comment>
    <comment ref="AB36" authorId="0" shapeId="0" xr:uid="{06B03D89-52A6-A341-B990-8601A665C1AA}">
      <text>
        <r>
          <rPr>
            <b/>
            <sz val="8"/>
            <rFont val="Tahoma"/>
            <family val="2"/>
          </rPr>
          <t xml:space="preserve">There is a significant difference between this cell and the following
</t>
        </r>
        <r>
          <rPr>
            <sz val="8"/>
            <rFont val="Tahoma"/>
            <family val="2"/>
          </rPr>
          <t>REP</t>
        </r>
      </text>
    </comment>
    <comment ref="AC36" authorId="0" shapeId="0" xr:uid="{C36030F9-DB46-BB41-8D2B-3AEA9B3631F2}">
      <text>
        <r>
          <rPr>
            <b/>
            <sz val="8"/>
            <rFont val="Tahoma"/>
            <family val="2"/>
          </rPr>
          <t xml:space="preserve">There is a significant difference between this cell and the following
</t>
        </r>
        <r>
          <rPr>
            <sz val="8"/>
            <rFont val="Tahoma"/>
            <family val="2"/>
          </rPr>
          <t>REP</t>
        </r>
      </text>
    </comment>
  </commentList>
</comments>
</file>

<file path=xl/sharedStrings.xml><?xml version="1.0" encoding="utf-8"?>
<sst xmlns="http://schemas.openxmlformats.org/spreadsheetml/2006/main" count="188" uniqueCount="82">
  <si>
    <t>All Registered Voters</t>
  </si>
  <si>
    <t>Republicans</t>
  </si>
  <si>
    <t>Democrats</t>
  </si>
  <si>
    <t>Independents</t>
  </si>
  <si>
    <t>NameID*Net Favorability</t>
  </si>
  <si>
    <t>All Reg Voters</t>
  </si>
  <si>
    <t>Party_Score</t>
  </si>
  <si>
    <t>Experience_Score</t>
  </si>
  <si>
    <t>Birth State_Score</t>
  </si>
  <si>
    <t>County_Score</t>
  </si>
  <si>
    <t>U.S. Senator_Score</t>
  </si>
  <si>
    <t>U.S. Congressman_Score</t>
  </si>
  <si>
    <t>Governor_Score</t>
  </si>
  <si>
    <t>Statewide Office in Arizona_Score</t>
  </si>
  <si>
    <t>Arizona State Senate_Score</t>
  </si>
  <si>
    <t>Arizona State House_Score</t>
  </si>
  <si>
    <t>Electoral History_Score</t>
  </si>
  <si>
    <t>Gender_Score</t>
  </si>
  <si>
    <t>Age_Score</t>
  </si>
  <si>
    <t>Ethnic Minority_Score</t>
  </si>
  <si>
    <t>Parental Status_Score</t>
  </si>
  <si>
    <t>Demographic Score</t>
  </si>
  <si>
    <t>Total Experience Score</t>
  </si>
  <si>
    <t>Total</t>
  </si>
  <si>
    <t>Dem</t>
  </si>
  <si>
    <t>Ind</t>
  </si>
  <si>
    <t>Rep</t>
  </si>
  <si>
    <r>
      <t>Name ID</t>
    </r>
    <r>
      <rPr>
        <i/>
        <sz val="10"/>
        <color rgb="FF333333"/>
        <rFont val="Tahoma"/>
        <family val="2"/>
      </rPr>
      <t xml:space="preserve">
Share of voters who have heard of the individual</t>
    </r>
  </si>
  <si>
    <r>
      <t xml:space="preserve">Net Favorability
</t>
    </r>
    <r>
      <rPr>
        <i/>
        <sz val="10"/>
        <color rgb="FF333333"/>
        <rFont val="Tahoma"/>
        <family val="2"/>
      </rPr>
      <t>Share of voters who have a favorable view of the individual minus the share of those who have an unfavorable view</t>
    </r>
  </si>
  <si>
    <r>
      <t xml:space="preserve">OHPI Power Ranking
</t>
    </r>
    <r>
      <rPr>
        <i/>
        <sz val="10"/>
        <color rgb="FF333333"/>
        <rFont val="Tahoma"/>
        <family val="2"/>
      </rPr>
      <t>Rank of the OHPI Power Score is from Highest to Lowest</t>
    </r>
  </si>
  <si>
    <r>
      <t xml:space="preserve">OHPI Power Score
</t>
    </r>
    <r>
      <rPr>
        <i/>
        <sz val="9"/>
        <color rgb="FF333333"/>
        <rFont val="Tahoma"/>
        <family val="2"/>
      </rPr>
      <t>Using a formula based only on Name ID, Net Favorability, and Demographic/Experience Score</t>
    </r>
  </si>
  <si>
    <r>
      <rPr>
        <b/>
        <u/>
        <sz val="10"/>
        <rFont val="Tahoma"/>
        <family val="2"/>
      </rPr>
      <t>Instruction Manual</t>
    </r>
    <r>
      <rPr>
        <sz val="10"/>
        <rFont val="Tahoma"/>
        <family val="2"/>
      </rPr>
      <t xml:space="preserve">
Use the filters (the boxes with the arrows) in row three to sort the columns from highest to lowest or vice versa. Before you started, the individuals were ordered from lowest to highest OHPI Power Ranking among all registered voters. You can sort these individuals not only by OHPI Power Ranking, but also Name ID, Net Favorability Rating, and Demographic/Experience Score. Enjoy!</t>
    </r>
  </si>
  <si>
    <t>NHO</t>
  </si>
  <si>
    <t>R</t>
  </si>
  <si>
    <t>I</t>
  </si>
  <si>
    <t>D</t>
  </si>
  <si>
    <t>Strong Fav</t>
  </si>
  <si>
    <t>Sw Fav</t>
  </si>
  <si>
    <t>SW Unfav</t>
  </si>
  <si>
    <t>V Unfav</t>
  </si>
  <si>
    <t>Values</t>
  </si>
  <si>
    <t>NV State Senate_Score</t>
  </si>
  <si>
    <t>NV State House_Score</t>
  </si>
  <si>
    <t>Statewide Office in NV_Score</t>
  </si>
  <si>
    <r>
      <t xml:space="preserve">Demographic and Experience Score
</t>
    </r>
    <r>
      <rPr>
        <i/>
        <sz val="9"/>
        <color rgb="FF333333"/>
        <rFont val="Tahoma"/>
        <family val="2"/>
      </rPr>
      <t>Points are awarded based on whether the individual matches voters' preferred characteristics 
(i.e. more voters preferred a female candidate than a male, so females were awarded more points than males)</t>
    </r>
  </si>
  <si>
    <t>Statewide Office in Utah_Score</t>
  </si>
  <si>
    <t>UT State Senate_Score</t>
  </si>
  <si>
    <t>UT State House_Score</t>
  </si>
  <si>
    <t>Jon Huntsman, Jr., former Governor</t>
  </si>
  <si>
    <t>Spencer Cox, Governor of Utah</t>
  </si>
  <si>
    <t>Gary Herbert, former Governor</t>
  </si>
  <si>
    <t>Orrin Hatch, former US Senator</t>
  </si>
  <si>
    <t>Deidre Henderson, Lieutenant Governor</t>
  </si>
  <si>
    <t>Mike Lee, Senator from Utah</t>
  </si>
  <si>
    <t>Blake Moore, Congressman</t>
  </si>
  <si>
    <t>John Curtis, Congressman</t>
  </si>
  <si>
    <t>Jason Chaffetz, former Congressman</t>
  </si>
  <si>
    <t>Val Peterson, Utah State Representative</t>
  </si>
  <si>
    <t>Mike Schultz, Utah State Representative</t>
  </si>
  <si>
    <t>Jim Matheson, former Congressman</t>
  </si>
  <si>
    <t>Brad Wilson, Speaker of the Utah House of Representatives</t>
  </si>
  <si>
    <t>Burgess Owens, Congressman</t>
  </si>
  <si>
    <t>Rob Bishop, former Congressman</t>
  </si>
  <si>
    <t>Thomas Wright, former chair of the Utah Republican Party and 2020 candidate for Governor</t>
  </si>
  <si>
    <t>Kirk Cullimore, Utah State Senator</t>
  </si>
  <si>
    <t>Becky Edwards, former Utah State Representative</t>
  </si>
  <si>
    <t>Ally Isom, business executive, former employee of the Church of Jesus Christ of Latter-day Saints</t>
  </si>
  <si>
    <t xml:space="preserve">Mitt Romney, Senator from Utah </t>
  </si>
  <si>
    <t>Jennifer Dailey-Provost, Utah State Representative</t>
  </si>
  <si>
    <t>Luz Escamilla, Utah State Senator</t>
  </si>
  <si>
    <t>Evan Vickers, Utah State Senator</t>
  </si>
  <si>
    <t>J. Stuart Adams, Utah State Senator</t>
  </si>
  <si>
    <t>Ben McAdams, former US Representative from Utah</t>
  </si>
  <si>
    <t>Jani Iwamoto, Utah State Senator</t>
  </si>
  <si>
    <t>Ann Millner, Utah State Senator</t>
  </si>
  <si>
    <t>Karen Kwan, Utah State Representative</t>
  </si>
  <si>
    <t>Steve Schmidt, founder of The Lincoln Project</t>
  </si>
  <si>
    <t>Karen Mayne, Utah State Senator</t>
  </si>
  <si>
    <t>Brian King, Utah State Representative</t>
  </si>
  <si>
    <r>
      <rPr>
        <b/>
        <u/>
        <sz val="10"/>
        <rFont val="Tahoma"/>
        <family val="2"/>
      </rPr>
      <t>About this Document</t>
    </r>
    <r>
      <rPr>
        <sz val="10"/>
        <rFont val="Tahoma"/>
        <family val="2"/>
      </rPr>
      <t xml:space="preserve">
Given the consequences the November 2022 midterm elections will have on state and national politics, it is essential to start looking at
prospective candidates early. Because of this, OH Predictive Insights (OHPI) is releasing its Power Ranking of 33 potential candidates 
for these offices. OHPI has based its Power Rankings off key indicators of a candidate's ability to win statewide and a recent survey
which asked voters their opinions of the specific individuals as well as what they look for in a candidate for statewide office. </t>
    </r>
  </si>
  <si>
    <t>Mia Love, former Congresswoman</t>
  </si>
  <si>
    <t>Evan McMullin, 2016 presidential candidate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</si>
</sst>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name val="Arial"/>
    </font>
    <font>
      <b/>
      <sz val="10"/>
      <name val="Arial"/>
      <family val="2"/>
    </font>
    <font>
      <sz val="8"/>
      <name val="Arial"/>
      <family val="2"/>
    </font>
    <font>
      <sz val="8"/>
      <name val="Verdana"/>
      <family val="2"/>
    </font>
    <font>
      <b/>
      <sz val="8"/>
      <color rgb="FF333333"/>
      <name val="Arial"/>
      <family val="2"/>
    </font>
    <font>
      <b/>
      <sz val="8"/>
      <color rgb="FF333333"/>
      <name val="Arial"/>
      <family val="2"/>
    </font>
    <font>
      <b/>
      <sz val="8"/>
      <color rgb="FF000000"/>
      <name val="Arial"/>
      <family val="2"/>
    </font>
    <font>
      <b/>
      <sz val="8"/>
      <color rgb="FF000000"/>
      <name val="Arial"/>
      <family val="2"/>
    </font>
    <font>
      <b/>
      <sz val="8"/>
      <name val="Arial"/>
      <family val="2"/>
    </font>
    <font>
      <sz val="8"/>
      <color rgb="FF000000"/>
      <name val="Arial"/>
      <family val="2"/>
    </font>
    <font>
      <sz val="8"/>
      <color rgb="FF000000"/>
      <name val="Arial"/>
      <family val="2"/>
    </font>
    <font>
      <sz val="10"/>
      <name val="Arial"/>
      <family val="2"/>
    </font>
    <font>
      <sz val="14"/>
      <name val="Arial"/>
      <family val="2"/>
    </font>
    <font>
      <sz val="10"/>
      <name val="Tahoma"/>
      <family val="2"/>
    </font>
    <font>
      <b/>
      <sz val="14"/>
      <color rgb="FF333333"/>
      <name val="Tahoma"/>
      <family val="2"/>
    </font>
    <font>
      <i/>
      <sz val="10"/>
      <color rgb="FF333333"/>
      <name val="Tahoma"/>
      <family val="2"/>
    </font>
    <font>
      <sz val="14"/>
      <name val="Tahoma"/>
      <family val="2"/>
    </font>
    <font>
      <sz val="14"/>
      <color theme="1"/>
      <name val="Tahoma"/>
      <family val="2"/>
    </font>
    <font>
      <i/>
      <sz val="9"/>
      <color rgb="FF333333"/>
      <name val="Tahoma"/>
      <family val="2"/>
    </font>
    <font>
      <sz val="11"/>
      <name val="Tahoma"/>
      <family val="2"/>
    </font>
    <font>
      <b/>
      <sz val="10"/>
      <color rgb="FF000000"/>
      <name val="Tahoma"/>
      <family val="2"/>
    </font>
    <font>
      <sz val="8"/>
      <color rgb="FF000000"/>
      <name val="Tahoma"/>
      <family val="2"/>
    </font>
    <font>
      <sz val="12"/>
      <name val="Tahoma"/>
      <family val="2"/>
    </font>
    <font>
      <b/>
      <sz val="14"/>
      <name val="Tahoma"/>
      <family val="2"/>
    </font>
    <font>
      <sz val="12"/>
      <color rgb="FF000000"/>
      <name val="Tahoma"/>
      <family val="2"/>
    </font>
    <font>
      <b/>
      <u/>
      <sz val="10"/>
      <name val="Tahoma"/>
      <family val="2"/>
    </font>
    <font>
      <b/>
      <sz val="8"/>
      <color rgb="FF000000"/>
      <name val="Arial"/>
      <family val="2"/>
    </font>
    <font>
      <b/>
      <sz val="11"/>
      <color rgb="FF000000"/>
      <name val="Arial"/>
      <family val="2"/>
    </font>
    <font>
      <b/>
      <sz val="8"/>
      <color rgb="FF000000"/>
      <name val="Tahoma"/>
      <family val="2"/>
    </font>
    <font>
      <b/>
      <sz val="8"/>
      <name val="Tahoma"/>
      <family val="2"/>
    </font>
    <font>
      <sz val="8"/>
      <name val="Tahoma"/>
      <family val="2"/>
    </font>
  </fonts>
  <fills count="13">
    <fill>
      <patternFill patternType="none"/>
    </fill>
    <fill>
      <patternFill patternType="gray125"/>
    </fill>
    <fill>
      <patternFill patternType="solid">
        <fgColor rgb="FFFFFFFF"/>
        <bgColor indexed="64"/>
      </patternFill>
    </fill>
    <fill>
      <patternFill patternType="solid">
        <fgColor rgb="FFEEEDEC"/>
        <bgColor indexed="64"/>
      </patternFill>
    </fill>
    <fill>
      <patternFill patternType="solid">
        <fgColor rgb="FFF7F7F7"/>
        <bgColor indexed="64"/>
      </patternFill>
    </fill>
    <fill>
      <patternFill patternType="solid">
        <fgColor rgb="FF999999"/>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0"/>
        <bgColor indexed="64"/>
      </patternFill>
    </fill>
    <fill>
      <patternFill patternType="solid">
        <fgColor rgb="FFFBE4E4"/>
        <bgColor indexed="64"/>
      </patternFill>
    </fill>
    <fill>
      <patternFill patternType="solid">
        <fgColor rgb="FFCEE7FF"/>
        <bgColor indexed="64"/>
      </patternFill>
    </fill>
  </fills>
  <borders count="23">
    <border>
      <left/>
      <right/>
      <top/>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style="medium">
        <color rgb="FFFFFFFF"/>
      </top>
      <bottom style="medium">
        <color rgb="FFFFFFFF"/>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rgb="FFFFFFFF"/>
      </left>
      <right style="thin">
        <color rgb="FFFFFFFF"/>
      </right>
      <top style="thin">
        <color rgb="FFFFFFFF"/>
      </top>
      <bottom style="thin">
        <color rgb="FFFFFFFF"/>
      </bottom>
      <diagonal/>
    </border>
    <border>
      <left/>
      <right style="medium">
        <color indexed="64"/>
      </right>
      <top style="medium">
        <color indexed="64"/>
      </top>
      <bottom/>
      <diagonal/>
    </border>
    <border>
      <left style="medium">
        <color indexed="64"/>
      </left>
      <right/>
      <top style="medium">
        <color indexed="64"/>
      </top>
      <bottom/>
      <diagonal/>
    </border>
    <border diagonalDown="1">
      <left style="thin">
        <color rgb="FFFFFFFF"/>
      </left>
      <right style="medium">
        <color rgb="FFFFFFFF"/>
      </right>
      <top style="thin">
        <color rgb="FFFFFFFF"/>
      </top>
      <bottom style="thin">
        <color rgb="FFFFFFFF"/>
      </bottom>
      <diagonal/>
    </border>
    <border diagonalDown="1">
      <left style="thin">
        <color rgb="FFFFFFFF"/>
      </left>
      <right/>
      <top style="thin">
        <color rgb="FFFFFFFF"/>
      </top>
      <bottom style="thin">
        <color rgb="FFFFFFFF"/>
      </bottom>
      <diagonal/>
    </border>
    <border diagonalDown="1">
      <left/>
      <right style="thin">
        <color rgb="FFFFFFFF"/>
      </right>
      <top style="thin">
        <color rgb="FFFFFFFF"/>
      </top>
      <bottom style="thin">
        <color rgb="FFFFFFFF"/>
      </bottom>
      <diagonal/>
    </border>
    <border>
      <left style="medium">
        <color indexed="64"/>
      </left>
      <right style="medium">
        <color indexed="64"/>
      </right>
      <top style="medium">
        <color indexed="64"/>
      </top>
      <bottom style="thin">
        <color indexed="9"/>
      </bottom>
      <diagonal/>
    </border>
    <border>
      <left style="medium">
        <color indexed="64"/>
      </left>
      <right style="medium">
        <color indexed="64"/>
      </right>
      <top style="thin">
        <color rgb="FFFFFFFF"/>
      </top>
      <bottom style="thin">
        <color indexed="9"/>
      </bottom>
      <diagonal/>
    </border>
    <border>
      <left style="medium">
        <color indexed="64"/>
      </left>
      <right style="medium">
        <color indexed="64"/>
      </right>
      <top style="thin">
        <color rgb="FFFFFFFF"/>
      </top>
      <bottom style="medium">
        <color indexed="64"/>
      </bottom>
      <diagonal/>
    </border>
  </borders>
  <cellStyleXfs count="16">
    <xf numFmtId="0" fontId="0" fillId="0" borderId="0"/>
    <xf numFmtId="49" fontId="1" fillId="0" borderId="0"/>
    <xf numFmtId="0" fontId="3" fillId="2" borderId="0">
      <alignment horizontal="center"/>
    </xf>
    <xf numFmtId="0" fontId="5" fillId="3" borderId="1">
      <alignment horizontal="center"/>
    </xf>
    <xf numFmtId="0" fontId="5" fillId="3" borderId="1">
      <alignment horizontal="right"/>
    </xf>
    <xf numFmtId="0" fontId="7" fillId="3" borderId="1"/>
    <xf numFmtId="0" fontId="8" fillId="4" borderId="1">
      <alignment horizontal="right"/>
    </xf>
    <xf numFmtId="0" fontId="10" fillId="4" borderId="1">
      <alignment horizontal="right"/>
    </xf>
    <xf numFmtId="0" fontId="8" fillId="4" borderId="1">
      <alignment horizontal="right"/>
    </xf>
    <xf numFmtId="0" fontId="2" fillId="5" borderId="2">
      <alignment horizontal="right"/>
    </xf>
    <xf numFmtId="0" fontId="4" fillId="3" borderId="1">
      <alignment horizontal="center"/>
    </xf>
    <xf numFmtId="0" fontId="6" fillId="3" borderId="1"/>
    <xf numFmtId="0" fontId="9" fillId="4" borderId="1">
      <alignment horizontal="right"/>
    </xf>
    <xf numFmtId="9" fontId="11" fillId="0" borderId="0" applyFont="0" applyFill="0" applyBorder="0" applyAlignment="0" applyProtection="0"/>
    <xf numFmtId="0" fontId="26" fillId="11" borderId="1"/>
    <xf numFmtId="0" fontId="6" fillId="12" borderId="1">
      <alignment horizontal="right"/>
    </xf>
  </cellStyleXfs>
  <cellXfs count="119">
    <xf numFmtId="0" fontId="0" fillId="0" borderId="0" xfId="0"/>
    <xf numFmtId="9" fontId="0" fillId="0" borderId="0" xfId="0" applyNumberFormat="1"/>
    <xf numFmtId="0" fontId="0" fillId="0" borderId="0" xfId="0" applyAlignment="1">
      <alignment horizontal="center" vertical="center"/>
    </xf>
    <xf numFmtId="0" fontId="14" fillId="3" borderId="0" xfId="10" applyFont="1" applyBorder="1" applyAlignment="1">
      <alignment vertical="center" wrapText="1"/>
    </xf>
    <xf numFmtId="0" fontId="19" fillId="0" borderId="0" xfId="0" applyFont="1" applyBorder="1" applyAlignment="1">
      <alignment horizontal="center" vertical="center"/>
    </xf>
    <xf numFmtId="0" fontId="19" fillId="0" borderId="7" xfId="0" applyFont="1" applyBorder="1" applyAlignment="1">
      <alignment horizontal="center" vertical="center"/>
    </xf>
    <xf numFmtId="0" fontId="16" fillId="0" borderId="0" xfId="0" applyFont="1" applyBorder="1" applyAlignment="1">
      <alignment horizontal="center" vertical="center"/>
    </xf>
    <xf numFmtId="0" fontId="23" fillId="0" borderId="0" xfId="0" applyFont="1" applyBorder="1" applyAlignment="1">
      <alignment horizontal="center" vertical="center"/>
    </xf>
    <xf numFmtId="9" fontId="24" fillId="4" borderId="0" xfId="12" applyNumberFormat="1" applyFont="1" applyBorder="1" applyAlignment="1">
      <alignment horizontal="center" vertical="center"/>
    </xf>
    <xf numFmtId="9" fontId="24" fillId="4" borderId="7" xfId="12" applyNumberFormat="1" applyFont="1" applyBorder="1" applyAlignment="1">
      <alignment horizontal="center" vertical="center"/>
    </xf>
    <xf numFmtId="2" fontId="24" fillId="4" borderId="4" xfId="12" applyNumberFormat="1" applyFont="1" applyBorder="1" applyAlignment="1">
      <alignment horizontal="center" vertical="center"/>
    </xf>
    <xf numFmtId="2" fontId="22" fillId="0" borderId="0" xfId="0" applyNumberFormat="1" applyFont="1" applyBorder="1" applyAlignment="1">
      <alignment horizontal="center" vertical="center"/>
    </xf>
    <xf numFmtId="2" fontId="22" fillId="0" borderId="5" xfId="0" applyNumberFormat="1" applyFont="1" applyBorder="1" applyAlignment="1">
      <alignment horizontal="center" vertical="center"/>
    </xf>
    <xf numFmtId="2" fontId="22" fillId="0" borderId="4" xfId="13" applyNumberFormat="1" applyFont="1" applyBorder="1" applyAlignment="1">
      <alignment horizontal="center" vertical="center"/>
    </xf>
    <xf numFmtId="2" fontId="22" fillId="0" borderId="0" xfId="13" applyNumberFormat="1" applyFont="1" applyBorder="1" applyAlignment="1">
      <alignment horizontal="center" vertical="center"/>
    </xf>
    <xf numFmtId="2" fontId="22" fillId="0" borderId="5" xfId="13" applyNumberFormat="1" applyFont="1" applyBorder="1" applyAlignment="1">
      <alignment horizontal="center" vertical="center"/>
    </xf>
    <xf numFmtId="2" fontId="24" fillId="4" borderId="6" xfId="12" applyNumberFormat="1" applyFont="1" applyBorder="1" applyAlignment="1">
      <alignment horizontal="center" vertical="center"/>
    </xf>
    <xf numFmtId="2" fontId="22" fillId="0" borderId="7" xfId="0" applyNumberFormat="1" applyFont="1" applyBorder="1" applyAlignment="1">
      <alignment horizontal="center" vertical="center"/>
    </xf>
    <xf numFmtId="2" fontId="22" fillId="0" borderId="8" xfId="0" applyNumberFormat="1" applyFont="1" applyBorder="1" applyAlignment="1">
      <alignment horizontal="center" vertical="center"/>
    </xf>
    <xf numFmtId="2" fontId="22" fillId="0" borderId="6" xfId="13" applyNumberFormat="1" applyFont="1" applyBorder="1" applyAlignment="1">
      <alignment horizontal="center" vertical="center"/>
    </xf>
    <xf numFmtId="2" fontId="22" fillId="0" borderId="7" xfId="13" applyNumberFormat="1" applyFont="1" applyBorder="1" applyAlignment="1">
      <alignment horizontal="center" vertical="center"/>
    </xf>
    <xf numFmtId="2" fontId="22" fillId="0" borderId="8" xfId="13" applyNumberFormat="1" applyFont="1" applyBorder="1" applyAlignment="1">
      <alignment horizontal="center" vertical="center"/>
    </xf>
    <xf numFmtId="0" fontId="16" fillId="0" borderId="0" xfId="0" applyFont="1" applyBorder="1" applyAlignment="1">
      <alignment horizontal="center"/>
    </xf>
    <xf numFmtId="0" fontId="14" fillId="3" borderId="0" xfId="10" applyFont="1" applyBorder="1" applyAlignment="1">
      <alignment horizontal="center" wrapText="1"/>
    </xf>
    <xf numFmtId="0" fontId="12" fillId="0" borderId="0" xfId="0" applyFont="1" applyAlignment="1">
      <alignment horizontal="center"/>
    </xf>
    <xf numFmtId="0" fontId="16" fillId="7" borderId="0" xfId="0" applyFont="1" applyFill="1" applyBorder="1" applyAlignment="1">
      <alignment vertical="center"/>
    </xf>
    <xf numFmtId="0" fontId="17" fillId="6" borderId="0" xfId="0" applyFont="1" applyFill="1" applyBorder="1" applyAlignment="1">
      <alignment vertical="center"/>
    </xf>
    <xf numFmtId="0" fontId="16" fillId="8" borderId="0" xfId="0" applyFont="1" applyFill="1" applyBorder="1" applyAlignment="1">
      <alignment vertical="center"/>
    </xf>
    <xf numFmtId="0" fontId="16" fillId="9" borderId="0" xfId="0" applyFont="1" applyFill="1" applyBorder="1" applyAlignment="1">
      <alignment vertical="center"/>
    </xf>
    <xf numFmtId="0" fontId="14" fillId="3" borderId="0" xfId="10" applyFont="1" applyBorder="1" applyAlignment="1">
      <alignment horizontal="center" vertical="center" wrapText="1"/>
    </xf>
    <xf numFmtId="0" fontId="14" fillId="3" borderId="0" xfId="4" applyFont="1" applyBorder="1" applyAlignment="1">
      <alignment horizontal="center" vertical="center"/>
    </xf>
    <xf numFmtId="9" fontId="9" fillId="4" borderId="14" xfId="12" applyNumberFormat="1" applyBorder="1">
      <alignment horizontal="right"/>
    </xf>
    <xf numFmtId="0" fontId="14" fillId="3" borderId="0" xfId="4" applyFont="1" applyBorder="1" applyAlignment="1">
      <alignment horizontal="center"/>
    </xf>
    <xf numFmtId="2" fontId="24" fillId="4" borderId="0" xfId="12" applyNumberFormat="1" applyFont="1" applyBorder="1" applyAlignment="1">
      <alignment horizontal="center" vertical="center"/>
    </xf>
    <xf numFmtId="0" fontId="16" fillId="10" borderId="0" xfId="0" applyFont="1" applyFill="1" applyBorder="1" applyAlignment="1">
      <alignment horizontal="center" vertical="center"/>
    </xf>
    <xf numFmtId="9" fontId="24" fillId="10" borderId="0" xfId="7" applyNumberFormat="1" applyFont="1" applyFill="1" applyBorder="1" applyAlignment="1">
      <alignment horizontal="center" vertical="center"/>
    </xf>
    <xf numFmtId="9" fontId="22" fillId="10" borderId="0" xfId="0" applyNumberFormat="1" applyFont="1" applyFill="1" applyBorder="1" applyAlignment="1">
      <alignment horizontal="center" vertical="center"/>
    </xf>
    <xf numFmtId="9" fontId="24" fillId="10" borderId="0" xfId="12" applyNumberFormat="1" applyFont="1" applyFill="1" applyBorder="1" applyAlignment="1">
      <alignment horizontal="center" vertical="center"/>
    </xf>
    <xf numFmtId="0" fontId="23" fillId="10" borderId="0" xfId="0" applyFont="1" applyFill="1" applyBorder="1" applyAlignment="1">
      <alignment horizontal="center" vertical="center"/>
    </xf>
    <xf numFmtId="0" fontId="19" fillId="10" borderId="0" xfId="0" applyFont="1" applyFill="1" applyBorder="1" applyAlignment="1">
      <alignment horizontal="center" vertical="center"/>
    </xf>
    <xf numFmtId="2" fontId="22" fillId="10" borderId="0" xfId="0" applyNumberFormat="1" applyFont="1" applyFill="1" applyBorder="1" applyAlignment="1">
      <alignment horizontal="center" vertical="center"/>
    </xf>
    <xf numFmtId="2" fontId="22" fillId="10" borderId="0" xfId="13" applyNumberFormat="1" applyFont="1" applyFill="1" applyBorder="1" applyAlignment="1">
      <alignment horizontal="center" vertical="center"/>
    </xf>
    <xf numFmtId="164" fontId="21" fillId="10" borderId="0" xfId="7" applyNumberFormat="1" applyFont="1" applyFill="1" applyBorder="1">
      <alignment horizontal="right"/>
    </xf>
    <xf numFmtId="0" fontId="0" fillId="10" borderId="0" xfId="0" applyFill="1" applyBorder="1"/>
    <xf numFmtId="0" fontId="20" fillId="10" borderId="0" xfId="5" applyFont="1" applyFill="1" applyBorder="1" applyAlignment="1">
      <alignment horizontal="left" vertical="center" wrapText="1"/>
    </xf>
    <xf numFmtId="1" fontId="16" fillId="10" borderId="0" xfId="0" applyNumberFormat="1" applyFont="1" applyFill="1" applyBorder="1" applyAlignment="1">
      <alignment horizontal="center" vertical="center"/>
    </xf>
    <xf numFmtId="2" fontId="24" fillId="10" borderId="0" xfId="12" applyNumberFormat="1" applyFont="1" applyFill="1" applyBorder="1" applyAlignment="1">
      <alignment horizontal="center" vertical="center"/>
    </xf>
    <xf numFmtId="1" fontId="23" fillId="10" borderId="0" xfId="0" applyNumberFormat="1" applyFont="1" applyFill="1" applyBorder="1" applyAlignment="1">
      <alignment horizontal="center" vertical="center"/>
    </xf>
    <xf numFmtId="0" fontId="20" fillId="10" borderId="0" xfId="5" applyFont="1" applyFill="1" applyBorder="1" applyAlignment="1">
      <alignment wrapText="1"/>
    </xf>
    <xf numFmtId="0" fontId="13" fillId="10" borderId="0" xfId="0" applyFont="1" applyFill="1" applyBorder="1" applyAlignment="1">
      <alignment horizontal="center" vertical="center"/>
    </xf>
    <xf numFmtId="0" fontId="13" fillId="10" borderId="0" xfId="0" applyFont="1" applyFill="1" applyBorder="1"/>
    <xf numFmtId="0" fontId="16" fillId="2" borderId="10" xfId="2" applyFont="1" applyBorder="1" applyAlignment="1">
      <alignment horizontal="center" wrapText="1"/>
    </xf>
    <xf numFmtId="0" fontId="14" fillId="3" borderId="4" xfId="4" applyFont="1" applyBorder="1" applyAlignment="1">
      <alignment horizontal="center"/>
    </xf>
    <xf numFmtId="0" fontId="14" fillId="3" borderId="5" xfId="4" applyFont="1" applyBorder="1" applyAlignment="1">
      <alignment horizontal="center"/>
    </xf>
    <xf numFmtId="0" fontId="14" fillId="3" borderId="4" xfId="10" applyFont="1" applyBorder="1" applyAlignment="1">
      <alignment horizontal="center" wrapText="1"/>
    </xf>
    <xf numFmtId="0" fontId="14" fillId="3" borderId="5" xfId="10" applyFont="1" applyBorder="1" applyAlignment="1">
      <alignment horizontal="center" wrapText="1"/>
    </xf>
    <xf numFmtId="0" fontId="23" fillId="0" borderId="3" xfId="0" applyFont="1" applyBorder="1" applyAlignment="1">
      <alignment horizontal="center" vertical="center"/>
    </xf>
    <xf numFmtId="9" fontId="22" fillId="0" borderId="3" xfId="0" applyNumberFormat="1" applyFont="1" applyBorder="1" applyAlignment="1">
      <alignment horizontal="center" vertical="center"/>
    </xf>
    <xf numFmtId="9" fontId="22" fillId="0" borderId="15" xfId="0" applyNumberFormat="1" applyFont="1" applyBorder="1" applyAlignment="1">
      <alignment horizontal="center" vertical="center"/>
    </xf>
    <xf numFmtId="9" fontId="24" fillId="4" borderId="16" xfId="12" applyNumberFormat="1" applyFont="1" applyBorder="1" applyAlignment="1">
      <alignment horizontal="center" vertical="center"/>
    </xf>
    <xf numFmtId="9" fontId="24" fillId="4" borderId="3" xfId="12" applyNumberFormat="1" applyFont="1" applyBorder="1" applyAlignment="1">
      <alignment horizontal="center" vertical="center"/>
    </xf>
    <xf numFmtId="9" fontId="24" fillId="4" borderId="15" xfId="12" applyNumberFormat="1" applyFont="1" applyBorder="1" applyAlignment="1">
      <alignment horizontal="center" vertical="center"/>
    </xf>
    <xf numFmtId="2" fontId="24" fillId="4" borderId="3" xfId="12" applyNumberFormat="1" applyFont="1" applyBorder="1" applyAlignment="1">
      <alignment horizontal="center" vertical="center"/>
    </xf>
    <xf numFmtId="0" fontId="19" fillId="0" borderId="3" xfId="0" applyFont="1" applyBorder="1" applyAlignment="1">
      <alignment horizontal="center" vertical="center"/>
    </xf>
    <xf numFmtId="2" fontId="24" fillId="4" borderId="16" xfId="12" applyNumberFormat="1" applyFont="1" applyBorder="1" applyAlignment="1">
      <alignment horizontal="center" vertical="center"/>
    </xf>
    <xf numFmtId="2" fontId="22" fillId="0" borderId="3" xfId="0" applyNumberFormat="1" applyFont="1" applyBorder="1" applyAlignment="1">
      <alignment horizontal="center" vertical="center"/>
    </xf>
    <xf numFmtId="2" fontId="22" fillId="0" borderId="15" xfId="0" applyNumberFormat="1" applyFont="1" applyBorder="1" applyAlignment="1">
      <alignment horizontal="center" vertical="center"/>
    </xf>
    <xf numFmtId="2" fontId="22" fillId="0" borderId="16" xfId="13" applyNumberFormat="1" applyFont="1" applyBorder="1" applyAlignment="1">
      <alignment horizontal="center" vertical="center"/>
    </xf>
    <xf numFmtId="2" fontId="22" fillId="0" borderId="3" xfId="13" applyNumberFormat="1" applyFont="1" applyBorder="1" applyAlignment="1">
      <alignment horizontal="center" vertical="center"/>
    </xf>
    <xf numFmtId="2" fontId="22" fillId="0" borderId="15" xfId="13" applyNumberFormat="1" applyFont="1" applyBorder="1" applyAlignment="1">
      <alignment horizontal="center" vertical="center"/>
    </xf>
    <xf numFmtId="0" fontId="16" fillId="0" borderId="7" xfId="0" applyFont="1" applyBorder="1" applyAlignment="1">
      <alignment horizontal="center" vertical="center"/>
    </xf>
    <xf numFmtId="2" fontId="24" fillId="4" borderId="7" xfId="12" applyNumberFormat="1" applyFont="1" applyBorder="1" applyAlignment="1">
      <alignment horizontal="center" vertical="center"/>
    </xf>
    <xf numFmtId="9" fontId="9" fillId="4" borderId="17" xfId="12" applyNumberFormat="1" applyBorder="1">
      <alignment horizontal="right"/>
    </xf>
    <xf numFmtId="9" fontId="6" fillId="12" borderId="14" xfId="15" applyNumberFormat="1" applyBorder="1">
      <alignment horizontal="right"/>
    </xf>
    <xf numFmtId="9" fontId="6" fillId="12" borderId="17" xfId="15" applyNumberFormat="1" applyBorder="1">
      <alignment horizontal="right"/>
    </xf>
    <xf numFmtId="9" fontId="9" fillId="4" borderId="18" xfId="12" applyNumberFormat="1" applyBorder="1">
      <alignment horizontal="right"/>
    </xf>
    <xf numFmtId="9" fontId="6" fillId="12" borderId="18" xfId="15" applyNumberFormat="1" applyBorder="1">
      <alignment horizontal="right"/>
    </xf>
    <xf numFmtId="9" fontId="24" fillId="4" borderId="16" xfId="7" applyNumberFormat="1" applyFont="1" applyBorder="1" applyAlignment="1">
      <alignment horizontal="center" vertical="center"/>
    </xf>
    <xf numFmtId="9" fontId="24" fillId="4" borderId="4" xfId="7" applyNumberFormat="1" applyFont="1" applyBorder="1" applyAlignment="1">
      <alignment horizontal="center" vertical="center"/>
    </xf>
    <xf numFmtId="9" fontId="24" fillId="4" borderId="6" xfId="7" applyNumberFormat="1" applyFont="1" applyBorder="1" applyAlignment="1">
      <alignment horizontal="center" vertical="center"/>
    </xf>
    <xf numFmtId="9" fontId="9" fillId="4" borderId="19" xfId="12" applyNumberFormat="1" applyBorder="1">
      <alignment horizontal="right"/>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19" fillId="0" borderId="8" xfId="0" applyFont="1" applyBorder="1" applyAlignment="1">
      <alignment horizontal="center" vertical="center"/>
    </xf>
    <xf numFmtId="2" fontId="24" fillId="4" borderId="15" xfId="12" applyNumberFormat="1" applyFont="1" applyBorder="1" applyAlignment="1">
      <alignment horizontal="center" vertical="center"/>
    </xf>
    <xf numFmtId="2" fontId="24" fillId="4" borderId="5" xfId="12" applyNumberFormat="1" applyFont="1" applyBorder="1" applyAlignment="1">
      <alignment horizontal="center" vertical="center"/>
    </xf>
    <xf numFmtId="2" fontId="24" fillId="4" borderId="8" xfId="12" applyNumberFormat="1" applyFont="1" applyBorder="1" applyAlignment="1">
      <alignment horizontal="center" vertical="center"/>
    </xf>
    <xf numFmtId="0" fontId="23" fillId="0" borderId="7" xfId="0" applyFont="1" applyBorder="1" applyAlignment="1">
      <alignment horizontal="center" vertical="center"/>
    </xf>
    <xf numFmtId="9" fontId="22" fillId="0" borderId="0" xfId="0" applyNumberFormat="1" applyFont="1" applyBorder="1" applyAlignment="1">
      <alignment horizontal="center" vertical="center"/>
    </xf>
    <xf numFmtId="9" fontId="22" fillId="0" borderId="5" xfId="0" applyNumberFormat="1" applyFont="1" applyBorder="1" applyAlignment="1">
      <alignment horizontal="center" vertical="center"/>
    </xf>
    <xf numFmtId="9" fontId="22" fillId="0" borderId="7" xfId="0" applyNumberFormat="1" applyFont="1" applyBorder="1" applyAlignment="1">
      <alignment horizontal="center" vertical="center"/>
    </xf>
    <xf numFmtId="9" fontId="22" fillId="0" borderId="8" xfId="0" applyNumberFormat="1" applyFont="1" applyBorder="1" applyAlignment="1">
      <alignment horizontal="center" vertical="center"/>
    </xf>
    <xf numFmtId="9" fontId="24" fillId="4" borderId="4" xfId="12" applyNumberFormat="1" applyFont="1" applyBorder="1" applyAlignment="1">
      <alignment horizontal="center" vertical="center"/>
    </xf>
    <xf numFmtId="9" fontId="24" fillId="4" borderId="5" xfId="12" applyNumberFormat="1" applyFont="1" applyBorder="1" applyAlignment="1">
      <alignment horizontal="center" vertical="center"/>
    </xf>
    <xf numFmtId="9" fontId="24" fillId="4" borderId="6" xfId="12" applyNumberFormat="1" applyFont="1" applyBorder="1" applyAlignment="1">
      <alignment horizontal="center" vertical="center"/>
    </xf>
    <xf numFmtId="9" fontId="24" fillId="4" borderId="8" xfId="12" applyNumberFormat="1" applyFont="1" applyBorder="1" applyAlignment="1">
      <alignment horizontal="center" vertical="center"/>
    </xf>
    <xf numFmtId="1" fontId="23" fillId="0" borderId="16" xfId="0" applyNumberFormat="1" applyFont="1" applyBorder="1" applyAlignment="1">
      <alignment horizontal="center" vertical="center"/>
    </xf>
    <xf numFmtId="0" fontId="23" fillId="0" borderId="15" xfId="0" applyFont="1" applyBorder="1" applyAlignment="1">
      <alignment horizontal="center" vertical="center"/>
    </xf>
    <xf numFmtId="1" fontId="16" fillId="0" borderId="4" xfId="0" applyNumberFormat="1" applyFont="1" applyBorder="1" applyAlignment="1">
      <alignment horizontal="center" vertical="center"/>
    </xf>
    <xf numFmtId="0" fontId="23" fillId="0" borderId="5" xfId="0" applyFont="1" applyBorder="1" applyAlignment="1">
      <alignment horizontal="center" vertical="center"/>
    </xf>
    <xf numFmtId="0" fontId="16" fillId="0" borderId="5" xfId="0" applyFont="1" applyBorder="1" applyAlignment="1">
      <alignment horizontal="center" vertical="center"/>
    </xf>
    <xf numFmtId="1" fontId="23" fillId="0" borderId="4" xfId="0" applyNumberFormat="1" applyFont="1" applyBorder="1" applyAlignment="1">
      <alignment horizontal="center" vertical="center"/>
    </xf>
    <xf numFmtId="1" fontId="16" fillId="0" borderId="6" xfId="0" applyNumberFormat="1" applyFont="1" applyBorder="1" applyAlignment="1">
      <alignment horizontal="center" vertical="center"/>
    </xf>
    <xf numFmtId="9" fontId="24" fillId="10" borderId="7" xfId="12" applyNumberFormat="1" applyFont="1" applyFill="1" applyBorder="1" applyAlignment="1">
      <alignment horizontal="center" vertical="center"/>
    </xf>
    <xf numFmtId="0" fontId="16" fillId="0" borderId="8" xfId="0" applyFont="1" applyBorder="1" applyAlignment="1">
      <alignment horizontal="center" vertical="center"/>
    </xf>
    <xf numFmtId="0" fontId="27" fillId="3" borderId="20" xfId="14" applyFont="1" applyFill="1" applyBorder="1" applyAlignment="1">
      <alignment vertical="center" wrapText="1"/>
    </xf>
    <xf numFmtId="0" fontId="27" fillId="3" borderId="21" xfId="14" applyFont="1" applyFill="1" applyBorder="1" applyAlignment="1">
      <alignment vertical="center" wrapText="1"/>
    </xf>
    <xf numFmtId="0" fontId="27" fillId="3" borderId="21" xfId="5" applyFont="1" applyFill="1" applyBorder="1" applyAlignment="1">
      <alignment vertical="center" wrapText="1"/>
    </xf>
    <xf numFmtId="0" fontId="27" fillId="3" borderId="22" xfId="14" applyFont="1" applyFill="1" applyBorder="1" applyAlignment="1">
      <alignment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4" fillId="3" borderId="0" xfId="10" applyFont="1" applyBorder="1" applyAlignment="1">
      <alignment horizontal="center" vertical="center" wrapText="1"/>
    </xf>
    <xf numFmtId="0" fontId="14" fillId="3" borderId="4" xfId="4" applyFont="1" applyBorder="1" applyAlignment="1">
      <alignment horizontal="center" vertical="center" wrapText="1"/>
    </xf>
    <xf numFmtId="0" fontId="14" fillId="3" borderId="0" xfId="4" applyFont="1" applyBorder="1" applyAlignment="1">
      <alignment horizontal="center" vertical="center"/>
    </xf>
    <xf numFmtId="0" fontId="14" fillId="3" borderId="4" xfId="10" applyFont="1" applyBorder="1" applyAlignment="1">
      <alignment horizontal="center" vertical="center" wrapText="1"/>
    </xf>
    <xf numFmtId="0" fontId="14" fillId="3" borderId="5" xfId="10" applyFont="1" applyBorder="1" applyAlignment="1">
      <alignment horizontal="center" vertical="center" wrapText="1"/>
    </xf>
  </cellXfs>
  <cellStyles count="16">
    <cellStyle name="AnalysisName" xfId="1" xr:uid="{00000000-0005-0000-0000-000000000000}"/>
    <cellStyle name="ColumnHead" xfId="3" xr:uid="{00000000-0005-0000-0000-000004000000}"/>
    <cellStyle name="ColumnHead 2" xfId="10" xr:uid="{F73ABAD5-6056-4F11-BB6B-F8C8867C4E73}"/>
    <cellStyle name="ColumnLeaf" xfId="4" xr:uid="{00000000-0005-0000-0000-000005000000}"/>
    <cellStyle name="Empty" xfId="2" xr:uid="{00000000-0005-0000-0000-000003000000}"/>
    <cellStyle name="Normal" xfId="0" builtinId="0"/>
    <cellStyle name="Percent" xfId="13" builtinId="5"/>
    <cellStyle name="RowSection" xfId="5" xr:uid="{00000000-0005-0000-0000-000006000000}"/>
    <cellStyle name="RowSection 2" xfId="11" xr:uid="{DAC30488-C0C2-497A-B5B4-00F80AFA9A56}"/>
    <cellStyle name="RowSectionSignificantColor" xfId="14" xr:uid="{4B164A88-BA59-A845-A8B3-3C768345C507}"/>
    <cellStyle name="RowValue" xfId="8" xr:uid="{00000000-0005-0000-0000-000009000000}"/>
    <cellStyle name="RowValueLeaf" xfId="6" xr:uid="{00000000-0005-0000-0000-000007000000}"/>
    <cellStyle name="Table" xfId="9" xr:uid="{00000000-0005-0000-0000-00000A000000}"/>
    <cellStyle name="ValueInsignificant" xfId="7" xr:uid="{00000000-0005-0000-0000-000008000000}"/>
    <cellStyle name="ValueInsignificant 2" xfId="12" xr:uid="{9A39FAF3-FF18-4DD0-9A39-5FF035272B58}"/>
    <cellStyle name="ValuePairwiseColored" xfId="15" xr:uid="{EA94E7D0-9706-DA42-B6B3-58EAE17D9BEF}"/>
  </cellStyles>
  <dxfs count="0"/>
  <tableStyles count="0" defaultTableStyle="TableStyleMedium9" defaultPivotStyle="PivotStyleLight16"/>
  <colors>
    <mruColors>
      <color rgb="FFEEEDEC"/>
      <color rgb="FFCDCDC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1F22A-D486-4B07-AF8B-499B918BA098}">
  <dimension ref="A1:DZ74"/>
  <sheetViews>
    <sheetView showGridLines="0" tabSelected="1" topLeftCell="A10" zoomScale="85" zoomScaleNormal="85" workbookViewId="0">
      <pane xSplit="1" topLeftCell="AA1" activePane="topRight" state="frozen"/>
      <selection activeCell="A3" sqref="A3"/>
      <selection pane="topRight" activeCell="AC24" sqref="AC24"/>
    </sheetView>
  </sheetViews>
  <sheetFormatPr baseColWidth="10" defaultColWidth="8.83203125" defaultRowHeight="28" customHeight="1" x14ac:dyDescent="0.15"/>
  <cols>
    <col min="1" max="1" width="47" customWidth="1"/>
    <col min="2" max="2" width="30.6640625" style="2" customWidth="1"/>
    <col min="3" max="5" width="30.6640625" customWidth="1"/>
    <col min="6" max="9" width="30.6640625" hidden="1" customWidth="1"/>
    <col min="10" max="33" width="30.6640625" customWidth="1"/>
    <col min="34" max="118" width="30.6640625" hidden="1" customWidth="1"/>
    <col min="119" max="122" width="30.6640625" customWidth="1"/>
    <col min="123" max="126" width="30.6640625" hidden="1" customWidth="1"/>
    <col min="127" max="130" width="30.6640625" customWidth="1"/>
  </cols>
  <sheetData>
    <row r="1" spans="1:130" ht="78" customHeight="1" thickBot="1" x14ac:dyDescent="0.2">
      <c r="A1" s="109" t="s">
        <v>31</v>
      </c>
      <c r="B1" s="111" t="s">
        <v>79</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3"/>
    </row>
    <row r="2" spans="1:130" ht="47.25" customHeight="1" x14ac:dyDescent="0.15">
      <c r="A2" s="110"/>
      <c r="B2" s="114" t="s">
        <v>29</v>
      </c>
      <c r="C2" s="114"/>
      <c r="D2" s="114"/>
      <c r="E2" s="114"/>
      <c r="F2" s="29"/>
      <c r="G2" s="29" t="s">
        <v>32</v>
      </c>
      <c r="H2" s="29"/>
      <c r="I2" s="29"/>
      <c r="J2" s="115" t="s">
        <v>27</v>
      </c>
      <c r="K2" s="116"/>
      <c r="L2" s="116"/>
      <c r="M2" s="116"/>
      <c r="N2" s="30" t="s">
        <v>36</v>
      </c>
      <c r="O2" s="30"/>
      <c r="P2" s="30"/>
      <c r="Q2" s="30"/>
      <c r="R2" s="30" t="s">
        <v>37</v>
      </c>
      <c r="S2" s="30"/>
      <c r="T2" s="30"/>
      <c r="U2" s="30"/>
      <c r="V2" s="30" t="s">
        <v>38</v>
      </c>
      <c r="W2" s="30"/>
      <c r="X2" s="30"/>
      <c r="Y2" s="30"/>
      <c r="Z2" s="30" t="s">
        <v>39</v>
      </c>
      <c r="AA2" s="30"/>
      <c r="AB2" s="30"/>
      <c r="AC2" s="30"/>
      <c r="AD2" s="117" t="s">
        <v>28</v>
      </c>
      <c r="AE2" s="114"/>
      <c r="AF2" s="114"/>
      <c r="AG2" s="118"/>
      <c r="AH2" s="29" t="s">
        <v>40</v>
      </c>
      <c r="AI2" s="29"/>
      <c r="AJ2" s="29"/>
      <c r="AK2" s="29"/>
      <c r="AL2" s="29"/>
      <c r="AM2" s="29"/>
      <c r="AN2" s="29"/>
      <c r="AO2" s="29"/>
      <c r="AP2" s="29"/>
      <c r="AQ2" s="29"/>
      <c r="AR2" s="29"/>
      <c r="AS2" s="29"/>
      <c r="AT2" s="29"/>
      <c r="AU2" s="29"/>
      <c r="AV2" s="29"/>
      <c r="AW2" s="29"/>
      <c r="AX2" s="29"/>
      <c r="AY2" s="25" t="s">
        <v>0</v>
      </c>
      <c r="AZ2" s="25"/>
      <c r="BA2" s="25"/>
      <c r="BB2" s="25"/>
      <c r="BC2" s="25"/>
      <c r="BD2" s="25"/>
      <c r="BE2" s="25"/>
      <c r="BF2" s="25"/>
      <c r="BG2" s="25"/>
      <c r="BH2" s="25"/>
      <c r="BI2" s="25"/>
      <c r="BJ2" s="25"/>
      <c r="BK2" s="25"/>
      <c r="BL2" s="25"/>
      <c r="BM2" s="25"/>
      <c r="BN2" s="25"/>
      <c r="BO2" s="25"/>
      <c r="BP2" s="26" t="s">
        <v>1</v>
      </c>
      <c r="BQ2" s="26"/>
      <c r="BR2" s="26"/>
      <c r="BS2" s="26"/>
      <c r="BT2" s="26"/>
      <c r="BU2" s="26"/>
      <c r="BV2" s="26"/>
      <c r="BW2" s="26"/>
      <c r="BX2" s="26"/>
      <c r="BY2" s="26"/>
      <c r="BZ2" s="26"/>
      <c r="CA2" s="26"/>
      <c r="CB2" s="26"/>
      <c r="CC2" s="26"/>
      <c r="CD2" s="26"/>
      <c r="CE2" s="26"/>
      <c r="CF2" s="26"/>
      <c r="CG2" s="27" t="s">
        <v>2</v>
      </c>
      <c r="CH2" s="27"/>
      <c r="CI2" s="27"/>
      <c r="CJ2" s="27"/>
      <c r="CK2" s="27"/>
      <c r="CL2" s="27"/>
      <c r="CM2" s="27"/>
      <c r="CN2" s="27"/>
      <c r="CO2" s="27"/>
      <c r="CP2" s="27"/>
      <c r="CQ2" s="27"/>
      <c r="CR2" s="27"/>
      <c r="CS2" s="27"/>
      <c r="CT2" s="27"/>
      <c r="CU2" s="27"/>
      <c r="CV2" s="27"/>
      <c r="CW2" s="27"/>
      <c r="CX2" s="28" t="s">
        <v>3</v>
      </c>
      <c r="CY2" s="28"/>
      <c r="CZ2" s="28"/>
      <c r="DA2" s="28"/>
      <c r="DB2" s="28"/>
      <c r="DC2" s="28"/>
      <c r="DD2" s="28"/>
      <c r="DE2" s="28"/>
      <c r="DF2" s="28"/>
      <c r="DG2" s="28"/>
      <c r="DH2" s="28"/>
      <c r="DI2" s="28"/>
      <c r="DJ2" s="28"/>
      <c r="DK2" s="28"/>
      <c r="DL2" s="28"/>
      <c r="DM2" s="28"/>
      <c r="DN2" s="28"/>
      <c r="DO2" s="117" t="s">
        <v>44</v>
      </c>
      <c r="DP2" s="114"/>
      <c r="DQ2" s="114"/>
      <c r="DR2" s="118"/>
      <c r="DS2" s="3" t="s">
        <v>4</v>
      </c>
      <c r="DT2" s="3"/>
      <c r="DU2" s="3"/>
      <c r="DV2" s="3"/>
      <c r="DW2" s="117" t="s">
        <v>30</v>
      </c>
      <c r="DX2" s="114"/>
      <c r="DY2" s="114"/>
      <c r="DZ2" s="118"/>
    </row>
    <row r="3" spans="1:130" s="24" customFormat="1" ht="27.75" customHeight="1" thickBot="1" x14ac:dyDescent="0.25">
      <c r="A3" s="51"/>
      <c r="B3" s="30" t="s">
        <v>5</v>
      </c>
      <c r="C3" s="30" t="s">
        <v>2</v>
      </c>
      <c r="D3" s="30" t="s">
        <v>3</v>
      </c>
      <c r="E3" s="30" t="s">
        <v>1</v>
      </c>
      <c r="F3" s="52" t="s">
        <v>5</v>
      </c>
      <c r="G3" s="32" t="s">
        <v>33</v>
      </c>
      <c r="H3" s="32" t="s">
        <v>35</v>
      </c>
      <c r="I3" s="32" t="s">
        <v>34</v>
      </c>
      <c r="J3" s="52" t="s">
        <v>5</v>
      </c>
      <c r="K3" s="32" t="s">
        <v>2</v>
      </c>
      <c r="L3" s="32" t="s">
        <v>3</v>
      </c>
      <c r="M3" s="32" t="s">
        <v>1</v>
      </c>
      <c r="N3" s="32" t="s">
        <v>23</v>
      </c>
      <c r="O3" s="32" t="s">
        <v>33</v>
      </c>
      <c r="P3" s="32" t="s">
        <v>35</v>
      </c>
      <c r="Q3" s="32" t="s">
        <v>34</v>
      </c>
      <c r="R3" s="32" t="s">
        <v>23</v>
      </c>
      <c r="S3" s="32" t="s">
        <v>33</v>
      </c>
      <c r="T3" s="32" t="s">
        <v>35</v>
      </c>
      <c r="U3" s="32" t="s">
        <v>34</v>
      </c>
      <c r="V3" s="32" t="s">
        <v>23</v>
      </c>
      <c r="W3" s="32" t="s">
        <v>33</v>
      </c>
      <c r="X3" s="32" t="s">
        <v>35</v>
      </c>
      <c r="Y3" s="32" t="s">
        <v>34</v>
      </c>
      <c r="Z3" s="32" t="s">
        <v>23</v>
      </c>
      <c r="AA3" s="32" t="s">
        <v>33</v>
      </c>
      <c r="AB3" s="32" t="s">
        <v>35</v>
      </c>
      <c r="AC3" s="32" t="s">
        <v>34</v>
      </c>
      <c r="AD3" s="52" t="s">
        <v>5</v>
      </c>
      <c r="AE3" s="32" t="s">
        <v>2</v>
      </c>
      <c r="AF3" s="32" t="s">
        <v>3</v>
      </c>
      <c r="AG3" s="53" t="s">
        <v>1</v>
      </c>
      <c r="AH3" s="22" t="s">
        <v>6</v>
      </c>
      <c r="AI3" s="22" t="s">
        <v>7</v>
      </c>
      <c r="AJ3" s="22" t="s">
        <v>8</v>
      </c>
      <c r="AK3" s="22" t="s">
        <v>9</v>
      </c>
      <c r="AL3" s="22" t="s">
        <v>10</v>
      </c>
      <c r="AM3" s="22" t="s">
        <v>11</v>
      </c>
      <c r="AN3" s="22" t="s">
        <v>12</v>
      </c>
      <c r="AO3" s="22" t="s">
        <v>45</v>
      </c>
      <c r="AP3" s="22" t="s">
        <v>46</v>
      </c>
      <c r="AQ3" s="22" t="s">
        <v>47</v>
      </c>
      <c r="AR3" s="22" t="s">
        <v>16</v>
      </c>
      <c r="AS3" s="22" t="s">
        <v>17</v>
      </c>
      <c r="AT3" s="22" t="s">
        <v>18</v>
      </c>
      <c r="AU3" s="22" t="s">
        <v>19</v>
      </c>
      <c r="AV3" s="22" t="s">
        <v>20</v>
      </c>
      <c r="AW3" s="22" t="s">
        <v>21</v>
      </c>
      <c r="AX3" s="22" t="s">
        <v>22</v>
      </c>
      <c r="AY3" s="22" t="s">
        <v>6</v>
      </c>
      <c r="AZ3" s="22" t="s">
        <v>7</v>
      </c>
      <c r="BA3" s="22" t="s">
        <v>8</v>
      </c>
      <c r="BB3" s="22" t="s">
        <v>9</v>
      </c>
      <c r="BC3" s="22" t="s">
        <v>10</v>
      </c>
      <c r="BD3" s="22" t="s">
        <v>11</v>
      </c>
      <c r="BE3" s="22" t="s">
        <v>12</v>
      </c>
      <c r="BF3" s="22" t="s">
        <v>43</v>
      </c>
      <c r="BG3" s="22" t="s">
        <v>41</v>
      </c>
      <c r="BH3" s="22" t="s">
        <v>42</v>
      </c>
      <c r="BI3" s="22" t="s">
        <v>16</v>
      </c>
      <c r="BJ3" s="22" t="s">
        <v>17</v>
      </c>
      <c r="BK3" s="22" t="s">
        <v>18</v>
      </c>
      <c r="BL3" s="22" t="s">
        <v>19</v>
      </c>
      <c r="BM3" s="22" t="s">
        <v>20</v>
      </c>
      <c r="BN3" s="22" t="s">
        <v>21</v>
      </c>
      <c r="BO3" s="22" t="s">
        <v>22</v>
      </c>
      <c r="BP3" s="22" t="s">
        <v>6</v>
      </c>
      <c r="BQ3" s="22" t="s">
        <v>7</v>
      </c>
      <c r="BR3" s="22" t="s">
        <v>8</v>
      </c>
      <c r="BS3" s="22" t="s">
        <v>9</v>
      </c>
      <c r="BT3" s="22" t="s">
        <v>10</v>
      </c>
      <c r="BU3" s="22" t="s">
        <v>11</v>
      </c>
      <c r="BV3" s="22" t="s">
        <v>12</v>
      </c>
      <c r="BW3" s="22" t="s">
        <v>43</v>
      </c>
      <c r="BX3" s="22" t="s">
        <v>14</v>
      </c>
      <c r="BY3" s="22" t="s">
        <v>15</v>
      </c>
      <c r="BZ3" s="22" t="s">
        <v>16</v>
      </c>
      <c r="CA3" s="22" t="s">
        <v>17</v>
      </c>
      <c r="CB3" s="22" t="s">
        <v>18</v>
      </c>
      <c r="CC3" s="22" t="s">
        <v>19</v>
      </c>
      <c r="CD3" s="22" t="s">
        <v>20</v>
      </c>
      <c r="CE3" s="22" t="s">
        <v>21</v>
      </c>
      <c r="CF3" s="22" t="s">
        <v>22</v>
      </c>
      <c r="CG3" s="22" t="s">
        <v>6</v>
      </c>
      <c r="CH3" s="22" t="s">
        <v>7</v>
      </c>
      <c r="CI3" s="22" t="s">
        <v>8</v>
      </c>
      <c r="CJ3" s="22" t="s">
        <v>9</v>
      </c>
      <c r="CK3" s="22" t="s">
        <v>10</v>
      </c>
      <c r="CL3" s="22" t="s">
        <v>11</v>
      </c>
      <c r="CM3" s="22" t="s">
        <v>12</v>
      </c>
      <c r="CN3" s="22" t="s">
        <v>13</v>
      </c>
      <c r="CO3" s="22" t="s">
        <v>14</v>
      </c>
      <c r="CP3" s="22" t="s">
        <v>15</v>
      </c>
      <c r="CQ3" s="22" t="s">
        <v>16</v>
      </c>
      <c r="CR3" s="22" t="s">
        <v>17</v>
      </c>
      <c r="CS3" s="22" t="s">
        <v>18</v>
      </c>
      <c r="CT3" s="22" t="s">
        <v>19</v>
      </c>
      <c r="CU3" s="22" t="s">
        <v>20</v>
      </c>
      <c r="CV3" s="22" t="s">
        <v>21</v>
      </c>
      <c r="CW3" s="22" t="s">
        <v>22</v>
      </c>
      <c r="CX3" s="22" t="s">
        <v>6</v>
      </c>
      <c r="CY3" s="22" t="s">
        <v>7</v>
      </c>
      <c r="CZ3" s="22" t="s">
        <v>8</v>
      </c>
      <c r="DA3" s="22" t="s">
        <v>9</v>
      </c>
      <c r="DB3" s="22" t="s">
        <v>10</v>
      </c>
      <c r="DC3" s="22" t="s">
        <v>11</v>
      </c>
      <c r="DD3" s="22" t="s">
        <v>12</v>
      </c>
      <c r="DE3" s="22" t="s">
        <v>13</v>
      </c>
      <c r="DF3" s="22" t="s">
        <v>14</v>
      </c>
      <c r="DG3" s="22" t="s">
        <v>15</v>
      </c>
      <c r="DH3" s="22" t="s">
        <v>16</v>
      </c>
      <c r="DI3" s="22" t="s">
        <v>17</v>
      </c>
      <c r="DJ3" s="22" t="s">
        <v>18</v>
      </c>
      <c r="DK3" s="22" t="s">
        <v>19</v>
      </c>
      <c r="DL3" s="22" t="s">
        <v>20</v>
      </c>
      <c r="DM3" s="22" t="s">
        <v>21</v>
      </c>
      <c r="DN3" s="22" t="s">
        <v>22</v>
      </c>
      <c r="DO3" s="52" t="s">
        <v>5</v>
      </c>
      <c r="DP3" s="32" t="s">
        <v>2</v>
      </c>
      <c r="DQ3" s="32" t="s">
        <v>3</v>
      </c>
      <c r="DR3" s="53" t="s">
        <v>1</v>
      </c>
      <c r="DS3" s="23" t="s">
        <v>5</v>
      </c>
      <c r="DT3" s="23" t="s">
        <v>2</v>
      </c>
      <c r="DU3" s="23" t="s">
        <v>3</v>
      </c>
      <c r="DV3" s="23" t="s">
        <v>1</v>
      </c>
      <c r="DW3" s="54" t="s">
        <v>5</v>
      </c>
      <c r="DX3" s="23" t="s">
        <v>2</v>
      </c>
      <c r="DY3" s="23" t="s">
        <v>3</v>
      </c>
      <c r="DZ3" s="55" t="s">
        <v>1</v>
      </c>
    </row>
    <row r="4" spans="1:130" ht="35" customHeight="1" thickBot="1" x14ac:dyDescent="0.2">
      <c r="A4" s="105" t="s">
        <v>48</v>
      </c>
      <c r="B4" s="96">
        <v>1</v>
      </c>
      <c r="C4" s="56">
        <v>6</v>
      </c>
      <c r="D4" s="56">
        <v>1</v>
      </c>
      <c r="E4" s="97">
        <v>5</v>
      </c>
      <c r="F4" s="80">
        <v>9.5802109553224352E-2</v>
      </c>
      <c r="G4" s="73">
        <v>6.4609179915573703E-2</v>
      </c>
      <c r="H4" s="31">
        <v>0.12285648681328529</v>
      </c>
      <c r="I4" s="76">
        <v>0.12800752297960769</v>
      </c>
      <c r="J4" s="77">
        <f t="shared" ref="J4:J36" si="0">1-F4</f>
        <v>0.90419789044677568</v>
      </c>
      <c r="K4" s="57">
        <f>1-H4</f>
        <v>0.87714351318671469</v>
      </c>
      <c r="L4" s="57">
        <f t="shared" ref="L4:L36" si="1">1-I4</f>
        <v>0.87199247702039229</v>
      </c>
      <c r="M4" s="58">
        <f t="shared" ref="M4:M36" si="2">1-G4</f>
        <v>0.93539082008442631</v>
      </c>
      <c r="N4" s="80">
        <v>0.21174516026378876</v>
      </c>
      <c r="O4" s="73">
        <v>0.27110965329403652</v>
      </c>
      <c r="P4" s="73">
        <v>0.15257591734959511</v>
      </c>
      <c r="Q4" s="74">
        <v>0.15362055250407808</v>
      </c>
      <c r="R4" s="31">
        <v>0.36322941253281738</v>
      </c>
      <c r="S4" s="31">
        <v>0.36148244495829279</v>
      </c>
      <c r="T4" s="31">
        <v>0.38539751917461623</v>
      </c>
      <c r="U4" s="72">
        <v>0.35651812750086309</v>
      </c>
      <c r="V4" s="31">
        <v>0.12131075408694636</v>
      </c>
      <c r="W4" s="31">
        <v>0.12962416041228897</v>
      </c>
      <c r="X4" s="73">
        <v>0.17165784763731087</v>
      </c>
      <c r="Y4" s="74">
        <v>8.8997217123271438E-2</v>
      </c>
      <c r="Z4" s="31">
        <v>7.4304649665262443E-2</v>
      </c>
      <c r="AA4" s="31">
        <v>5.7669377138012116E-2</v>
      </c>
      <c r="AB4" s="31">
        <v>7.6932159240815409E-2</v>
      </c>
      <c r="AC4" s="75">
        <v>9.6345157261921735E-2</v>
      </c>
      <c r="AD4" s="59">
        <f t="shared" ref="AD4:AD36" si="3">N4+R4-V4-Z4</f>
        <v>0.37935916904439732</v>
      </c>
      <c r="AE4" s="60">
        <f t="shared" ref="AE4:AE36" si="4">P4+T4-X4-AB4</f>
        <v>0.2893834296460851</v>
      </c>
      <c r="AF4" s="60">
        <f t="shared" ref="AF4:AF36" si="5">Q4+U4-Y4-AC4</f>
        <v>0.32479630561974804</v>
      </c>
      <c r="AG4" s="61">
        <f t="shared" ref="AG4:AG36" si="6">O4+S4-W4-AA4</f>
        <v>0.44529856070202822</v>
      </c>
      <c r="AH4" s="62">
        <v>1</v>
      </c>
      <c r="AI4" s="62">
        <v>1</v>
      </c>
      <c r="AJ4" s="62">
        <v>2</v>
      </c>
      <c r="AK4" s="62">
        <v>1</v>
      </c>
      <c r="AL4" s="62">
        <v>2</v>
      </c>
      <c r="AM4" s="62">
        <v>2</v>
      </c>
      <c r="AN4" s="62">
        <v>1</v>
      </c>
      <c r="AO4" s="62">
        <v>1</v>
      </c>
      <c r="AP4" s="62">
        <v>2</v>
      </c>
      <c r="AQ4" s="62">
        <v>2</v>
      </c>
      <c r="AR4" s="62">
        <v>1</v>
      </c>
      <c r="AS4" s="62">
        <v>1</v>
      </c>
      <c r="AT4" s="62">
        <v>2</v>
      </c>
      <c r="AU4" s="62">
        <v>2</v>
      </c>
      <c r="AV4" s="62">
        <v>1</v>
      </c>
      <c r="AW4" s="62"/>
      <c r="AX4" s="62"/>
      <c r="AY4" s="64">
        <f t="shared" ref="AY4:AY36" si="7">IF($AH4=1, 46.3061912947387%, IF($AH4=2, 20.3076789334737%, IF($AH4 = 0, AVERAGE(46.3061912947387%,20.3076789334737%))))</f>
        <v>0.46306191294738702</v>
      </c>
      <c r="AZ4" s="62">
        <f t="shared" ref="AZ4:AZ36" si="8">IF($AI4=1, 32.0693673323343%, IF($AI4=2, 35.8118908343182%, IF($AI4 = 0, AVERAGE(32.0693673323343%,35.8118908343182%))))</f>
        <v>0.32069367332334303</v>
      </c>
      <c r="BA4" s="62">
        <f t="shared" ref="BA4:BA36" si="9">IF($AJ4=1, 28.4999656382113%, IF($AJ4=2, 6.54500369280739%, IF($AJ4 = 0, AVERAGE(28.4999656382113%,6.54500369280739%))))</f>
        <v>6.5450036928073899E-2</v>
      </c>
      <c r="BB4" s="62">
        <f t="shared" ref="BB4:BB36" si="10">IF($AK4=1, 15.8760621895224%, IF($AK4=2, 13.4978209058553%, IF($AK4 = 0, AVERAGE(15.8760621895224%,13.4978209058553%))))</f>
        <v>0.158760621895224</v>
      </c>
      <c r="BC4" s="62">
        <f t="shared" ref="BC4:BC36" si="11">IF($AL4=1, 10.3468955586952%, IF($AL4=2, 19.2975973895265%, IF($AL4 = 0, AVERAGE(10.3468955586952%,19.2975973895265%))))</f>
        <v>0.19297597389526502</v>
      </c>
      <c r="BD4" s="62">
        <f t="shared" ref="BD4:BD36" si="12">IF($AM4=1, 12.0752123661808%, IF($AM4=2, 16.6976299090292%, IF($AM4 = 0, AVERAGE(12.0752123661808%,16.6976299090292%))))</f>
        <v>0.16697629909029199</v>
      </c>
      <c r="BE4" s="62">
        <f t="shared" ref="BE4:BE36" si="13">IF($AN4=1, 11.5421647370455%, IF($AN4=2, 15.3616473682066%, IF($AN4 = 0, AVERAGE(11.5421647370455%,15.3616473682066%))))</f>
        <v>0.115421647370455</v>
      </c>
      <c r="BF4" s="62">
        <f t="shared" ref="BF4:BF36" si="14">IF($AO4=1, 19.0273120785722%, IF($AO4=2, 11.6363160193493%, IF($AO4 = 0, AVERAGE(19.0273120785722%,11.6363160193493%))))</f>
        <v>0.19027312078572201</v>
      </c>
      <c r="BG4" s="62">
        <f t="shared" ref="BG4:BG36" si="15">IF($AP4=1, 9.83902010123017%, IF($AP4=2, 15.5660627281966%, IF($AP4 = 0, AVERAGE(9.83902010123017%,15.5660627281966%))))</f>
        <v>0.155660627281966</v>
      </c>
      <c r="BH4" s="62">
        <f t="shared" ref="BH4:BH36" si="16">IF($AQ4=1, 12.2110990403303%, IF($AQ4=2, 11.9764542547356%, IF($AQ4 = 0, AVERAGE(12.2110990403303%,11.9764542547356%))))</f>
        <v>0.119764542547356</v>
      </c>
      <c r="BI4" s="62">
        <f t="shared" ref="BI4:BI36" si="17">IF($AR4=1, 13.4754568765518%, IF($AR4=2, 4.33938641152407%, IF($AR4 = 3, 10.0380387773457%, IF($AR4 = 0, AVERAGE(12.2110990403303%,11.9764542547356%, 10.0380387773457%)))))</f>
        <v>0.134754568765518</v>
      </c>
      <c r="BJ4" s="62">
        <f t="shared" ref="BJ4:BJ36" si="18">IF($AS4=1, 10.5384838530011%, IF($AS4=2, 11.2471271482489%, IF($AS4 = 0, AVERAGE(10.5384838530011%,11.2471271482489%))))</f>
        <v>0.105384838530011</v>
      </c>
      <c r="BK4" s="62">
        <f t="shared" ref="BK4:BK36" si="19">IF($AT4=1, 42.8948563691411%, IF($AT4=2, 1.71448382843499%, IF($AT4 = 0, AVERAGE(42.8948563691411%,1.71448382843499%))))</f>
        <v>1.71448382843499E-2</v>
      </c>
      <c r="BL4" s="62">
        <f t="shared" ref="BL4:BL36" si="20">IF($AU4=1, 10.469163967285%, IF($AU4=2, 8.6861094567638%, IF($AU4 = 0, AVERAGE(10.469163967285%, 8.6861094567638%))))</f>
        <v>8.6861094567638006E-2</v>
      </c>
      <c r="BM4" s="84">
        <f t="shared" ref="BM4:BM36" si="21">IF($AV4=1, 27.3831923005882%, IF($AV4=2, 3.54881338949854%, IF($AV4 = 0, AVERAGE(27.3831923005882%, 3.54881338949854%))))</f>
        <v>0.27383192300588199</v>
      </c>
      <c r="BN4" s="63">
        <f t="shared" ref="BN4:BN36" si="22">SUM(4*AY4,BA4:BB4,3*BJ4, 3*BK4, BL4:BM4)</f>
        <v>2.8047403586294486</v>
      </c>
      <c r="BO4" s="81">
        <f t="shared" ref="BO4:BO36" si="23">SUM(3*AZ4,BC4:BI4)</f>
        <v>2.0379077997066033</v>
      </c>
      <c r="BP4" s="64">
        <f t="shared" ref="BP4:BP36" si="24">IF($AH4=1, 79.6868696900544%, IF($AH4=2, 3.47758163229213%, IF($AH4 = 0, AVERAGE(79.6868696900544%,3.47758163229213%))))</f>
        <v>0.79686869690054396</v>
      </c>
      <c r="BQ4" s="62">
        <f t="shared" ref="BQ4:BQ36" si="25">IF($AI4=1, 33.4287882806583%, IF($AI4=2, 34.0979021945765%, IF($AI4 = 0, AVERAGE(33.4287882806583%,34.0979021945765%))))</f>
        <v>0.334287882806583</v>
      </c>
      <c r="BR4" s="62">
        <f t="shared" ref="BR4:BR36" si="26">IF($AJ4=1, 29.187907469241%, IF($AJ4=2, 3.72727877029273%, IF($AJ4 = 0, AVERAGE(29.187907469241%,3.72727877029273%))))</f>
        <v>3.7272787702927301E-2</v>
      </c>
      <c r="BS4" s="62">
        <f t="shared" ref="BS4:BS36" si="27">IF($AK4=1, 10.2075150276391%, IF($AK4=2, 17.990105025541%, IF($AK4 = 0, AVERAGE(10.2075150276391%,17.990105025541%))))</f>
        <v>0.10207515027639101</v>
      </c>
      <c r="BT4" s="62">
        <f t="shared" ref="BT4:BT36" si="28">IF($AL4=1, 12.7534832190818%, IF($AL4=2, 17.3102082094268%, IF($AL4 = 0, AVERAGE(12.7534832190818%,17.3102082094268%))))</f>
        <v>0.173102082094268</v>
      </c>
      <c r="BU4" s="62">
        <f t="shared" ref="BU4:BU36" si="29">IF($AM4=1,13.9683472651203%, IF($AM4=2, 13.3265462938424%, IF($AM4 = 0, AVERAGE(13.9683472651203%,13.3265462938424%))))</f>
        <v>0.13326546293842401</v>
      </c>
      <c r="BV4" s="62">
        <f t="shared" ref="BV4:BV36" si="30">IF($AN4=1, 12.9403894384085%, IF($AN4=2, 13.2568827532683%, IF($AN4 = 0, AVERAGE(12.9403894384085%,13.2568827532683%))))</f>
        <v>0.12940389438408501</v>
      </c>
      <c r="BW4" s="62">
        <f t="shared" ref="BW4:BW36" si="31">IF($AO4=1, 19.742495853533%, IF($AO4=2, 10.6722956438608%, IF($AO4 = 0, AVERAGE(19.742495853533%,10.6722956438608%))))</f>
        <v>0.19742495853533001</v>
      </c>
      <c r="BX4" s="62">
        <f t="shared" ref="BX4:BX36" si="32">IF($AP4=1, 10.8013906789146%, IF($AP4=2, 13.4924579449505%, IF($AP4 = 0, AVERAGE(10.8013906789146%,13.4924579449505%))))</f>
        <v>0.13492457944950501</v>
      </c>
      <c r="BY4" s="62">
        <f t="shared" ref="BY4:BY36" si="33">IF($AQ4=1, 14.6438854519723%, IF($AQ4=2, 9.79930428877771%, IF($AQ4 = 0, AVERAGE(14.6438854519723%,9.79930428877771%))))</f>
        <v>9.7993042887777104E-2</v>
      </c>
      <c r="BZ4" s="62">
        <f t="shared" ref="BZ4:BZ36" si="34">IF($AR4=1, 14.8432384950552%, IF($AR4=2, 2.68522975632119%, IF($AR4 = 3, 7.75943976968753%, IF($AR4 = 0, AVERAGE(14.8432384950552%,2.68522975632119%, 7.75943976968753%)))))</f>
        <v>0.148432384950552</v>
      </c>
      <c r="CA4" s="62">
        <f t="shared" ref="CA4:CA36" si="35">IF($AS4=1, 14.247301570047%, IF($AS4=2, 5.79423280634123%, IF($AS4 = 0, AVERAGE(14.247301570047%,5.79423280634123%))))</f>
        <v>0.14247301570047</v>
      </c>
      <c r="CB4" s="62">
        <f t="shared" ref="CB4:CB36" si="36">IF($AT4=1, 34.5956000184353%, IF($AT4=2, 2.14452274137358%, IF($AT4 = 0, AVERAGE(34.5956000184353%,2.14452274137358%))))</f>
        <v>2.14452274137358E-2</v>
      </c>
      <c r="CC4" s="62">
        <f t="shared" ref="CC4:CC36" si="37">IF($AU4=1, 5.78955073243002%, IF($AU4=2,10.3669352794786%, IF($AU4 = 0, AVERAGE(5.78955073243002%, 10.3669352794786%))))</f>
        <v>0.10366935279478601</v>
      </c>
      <c r="CD4" s="84">
        <f t="shared" ref="CD4:CD36" si="38">IF($AV4=1, 28.6934629041232%, IF($AV4=2,1.53919145830752%, IF($AV4 = 0, AVERAGE(28.6934629041232%,1.53919145830752%))))</f>
        <v>0.28693462904123201</v>
      </c>
      <c r="CE4" s="63">
        <f t="shared" ref="CE4:CE36" si="39">SUM(4*BP4,BR4:BS4,3*CA4, 3*CB4, CC4:CD4)</f>
        <v>4.2091814367601295</v>
      </c>
      <c r="CF4" s="63">
        <f t="shared" ref="CF4:CF36" si="40">SUM(3*BQ4,BT4:BZ4)</f>
        <v>2.01741005365969</v>
      </c>
      <c r="CG4" s="64">
        <f t="shared" ref="CG4:CG36" si="41">IF($AH4=1, 4.47280956827871%, IF($AH4=2, 77.2749000911902%, IF($AH4 = 0, AVERAGE(4.47280956827871%,77.2749000911902%))))</f>
        <v>4.47280956827871E-2</v>
      </c>
      <c r="CH4" s="62">
        <f t="shared" ref="CH4:CH36" si="42">IF($AI4=1, 43.6563006724276%, IF($AI4=2, 30.7492604237531%, IF($AI4 = 0, AVERAGE(43.6563006724276%,30.7492604237531%))))</f>
        <v>0.436563006724276</v>
      </c>
      <c r="CI4" s="62">
        <f t="shared" ref="CI4:CI36" si="43">IF($AJ4=1, 27.8279097453173%, IF($AJ4=2, 16.8250991275273%, IF($AJ4 = 0, AVERAGE(27.8279097453173%,16.8250991275273%))))</f>
        <v>0.16825099127527299</v>
      </c>
      <c r="CJ4" s="62">
        <f t="shared" ref="CJ4:CJ36" si="44">IF($AK4=1, 32.1742607691849%, IF($AK4=2, 7.93298515274633%, IF($AK4 = 0, AVERAGE(32.1742607691849%,7.93298515274633%))))</f>
        <v>0.32174260769184898</v>
      </c>
      <c r="CK4" s="62">
        <f t="shared" ref="CK4:CK36" si="45">IF($AL4=1, 13.7806148030516%, IF($AL4=2, 20.8875172336092%, IF($AL4 = 0, AVERAGE(13.7806148030516%,20.8875172336092%))))</f>
        <v>0.20887517233609199</v>
      </c>
      <c r="CL4" s="62">
        <f t="shared" ref="CL4:CL36" si="46">IF($AM4=1,20.4386150682331%, IF($AM4=2, 16.3367900372496%, IF($AM4 = 0, AVERAGE(20.4386150682331%,16.3367900372496%))))</f>
        <v>0.16336790037249599</v>
      </c>
      <c r="CM4" s="62">
        <f t="shared" ref="CM4:CM36" si="47">IF($AN4=1, 20.5743283695277%, IF($AN4=2, 17.8009474671049%, IF($AN4 = 0, AVERAGE(20.5743283695277%,17.8009474671049%))))</f>
        <v>0.20574328369527697</v>
      </c>
      <c r="CN4" s="62">
        <f t="shared" ref="CN4:CN36" si="48">IF($AO4=1, 28.4129787253108%, IF($AO4=2, 11.2358323790866%, IF($AO4 = 0, AVERAGE(28.4129787253108%, 11.2358323790866%))))</f>
        <v>0.284129787253108</v>
      </c>
      <c r="CO4" s="62">
        <f t="shared" ref="CO4:CO36" si="49">IF($AP4=1, 11.7921821302606%, IF($AP4=2, 20.3354283865052%, IF($AP4 = 0, AVERAGE(11.7921821302606%,20.3354283865052%))))</f>
        <v>0.203354283865052</v>
      </c>
      <c r="CP4" s="62">
        <f t="shared" ref="CP4:CP36" si="50">IF($AQ4=1, 16.8861811901342%, IF($AQ4=2, 13.7789707905068%, IF($AQ4 = 0, AVERAGE(16.8861811901342%,13.7789707905068%))))</f>
        <v>0.137789707905068</v>
      </c>
      <c r="CQ4" s="62">
        <f t="shared" ref="CQ4:CQ36" si="51">IF($AR4=1, 14.8441392785137%, IF($AR4=2, 8.49540450047792%, IF($AR4 = 3, 14.3268559164418%, IF($AR4 = 0, AVERAGE(14.8441392785137%,8.49540450047792%, 14.3268559164418%)))))</f>
        <v>0.14844139278513699</v>
      </c>
      <c r="CR4" s="62">
        <f t="shared" ref="CR4:CR36" si="52">IF($AS4=1, 11.5692452134425%, IF($AS4=2, 21.7024055352556%, IF($AS4 = 0, AVERAGE(11.5692452134425%,21.7024055352556%))))</f>
        <v>0.115692452134425</v>
      </c>
      <c r="CS4" s="62">
        <f t="shared" ref="CS4:CS36" si="53">IF($AT4=1, 60.7095690562006%, IF($AT4=2,2.0308324413969%, IF($AT4 = 0, AVERAGE(60.7095690562006%,2.0308324413969%))))</f>
        <v>2.0308324413969001E-2</v>
      </c>
      <c r="CT4" s="62">
        <f t="shared" ref="CT4:CT36" si="54">IF($AU4=1, 24.3979300848423%, IF($AU4=2,9.25719957767523%, IF($AU4 = 0, AVERAGE(24.3979300848423%, 9.25719957767523%))))</f>
        <v>9.2571995776752306E-2</v>
      </c>
      <c r="CU4" s="84">
        <f t="shared" ref="CU4:CU36" si="55">IF($AV4=1,27.4210540860657%, IF($AV4=2,8.19519154910191%, IF($AV4 = 0, AVERAGE(27.4210540860657%,8.19519154910191%))))</f>
        <v>0.27421054086065699</v>
      </c>
      <c r="CV4" s="63">
        <f t="shared" ref="CV4:CV36" si="56">SUM(4*CG4,CI4:CJ4,3*CR4, 3*CS4, CT4:CU4)</f>
        <v>1.4436908479808617</v>
      </c>
      <c r="CW4" s="63">
        <f t="shared" ref="CW4:CW36" si="57">SUM(3*CH4,CK4:CQ4)</f>
        <v>2.6613905483850577</v>
      </c>
      <c r="CX4" s="64">
        <f t="shared" ref="CX4:CX36" si="58">IF($AH4=1, 17.1529163247792%, IF($AH4=2, 20.2153750569617%, IF($AH4 = 0, AVERAGE(17.1529163247792%,20.2153750569617%))))</f>
        <v>0.17152916324779199</v>
      </c>
      <c r="CY4" s="62">
        <f t="shared" ref="CY4:CY36" si="59">IF($AI4=1, 25.402552304591%, IF($AI4=2, 40.2816776520727%, IF($AI4 = 0, AVERAGE(25.402552304591%,40.2816776520727%))))</f>
        <v>0.25402552304591003</v>
      </c>
      <c r="CZ4" s="62">
        <f t="shared" ref="CZ4:CZ36" si="60">IF($AJ4=1, 27.8207754178981%, IF($AJ4=2, 6.22340879869653%, IF($AJ4 = 0, AVERAGE(27.8207754178981%,6.22340879869653%))))</f>
        <v>6.2234087986965302E-2</v>
      </c>
      <c r="DA4" s="62">
        <f t="shared" ref="DA4:DA36" si="61">IF($AK4=1, 17.0360487300107%, IF($AK4=2, 9.54765461786078%, IF($AK4 = 0, AVERAGE(17.0360487300107%,9.54765461786078%))))</f>
        <v>0.17036048730010703</v>
      </c>
      <c r="DB4" s="62">
        <f t="shared" ref="DB4:DB36" si="62">IF($AL4=1, 5.58594503869891%, IF($AL4=2, 21.4046550284862%, IF($AL4 = 0, AVERAGE(5.58594503869891%,21.4046550284862%))))</f>
        <v>0.214046550284862</v>
      </c>
      <c r="DC4" s="62">
        <f t="shared" ref="DC4:DC36" si="63">IF($AM4=1,5.9955341799953%, IF($AM4=2, 21.532362271782%, IF($AM4 = 0, AVERAGE(5.9955341799953%,21.532362271782%))))</f>
        <v>0.21532362271781999</v>
      </c>
      <c r="DD4" s="62">
        <f t="shared" ref="DD4:DD36" si="64">IF($AN4=1, 5.87471233766128%, IF($AN4=2, 17.281672760782%, IF($AN4 = 0, AVERAGE(5.87471233766128%,17.281672760782%))))</f>
        <v>5.8747123376612802E-2</v>
      </c>
      <c r="DE4" s="62">
        <f t="shared" ref="DE4:DE36" si="65">IF($AO4=1, 14.1635730377133%, IF($AO4=2,13.1414636923181%, IF($AO4 = 0, AVERAGE(14.1635730377133%, 13.1414636923181%))))</f>
        <v>0.14163573037713301</v>
      </c>
      <c r="DF4" s="62">
        <f t="shared" ref="DF4:DF36" si="66">IF($AP4=1, 7.69601460113815%, IF($AP4=2, 16.4821157599751%, IF($AP4 = 0, AVERAGE(7.69601460113815%,16.4821157599751%))))</f>
        <v>0.16482115759975099</v>
      </c>
      <c r="DG4" s="62">
        <f t="shared" ref="DG4:DG36" si="67">IF($AQ4=1, 6.90193164981371%, IF($AQ4=2, 14.2596370449479%, IF($AQ4 = 0, AVERAGE(6.90193164981371%,14.2596370449479%))))</f>
        <v>0.14259637044947898</v>
      </c>
      <c r="DH4" s="62">
        <f t="shared" ref="DH4:DH36" si="68">IF($AR4=1, 11.0098853667142%, IF($AR4=2, 4.92526314703811%, IF($AR4 = 3, 11.4371678010747%, IF($AR4 = 0, AVERAGE(11.0098853667142%,4.92526314703811%, 11.4371678010747%)))))</f>
        <v>0.11009885366714199</v>
      </c>
      <c r="DI4" s="62">
        <f t="shared" ref="DI4:DI36" si="69">IF($AS4=1, 4.95808466441236%, IF($AS4=2, 14.5163138764055%, IF($AS4 = 0, AVERAGE(4.95808466441236%,14.5163138764055%))))</f>
        <v>4.95808466441236E-2</v>
      </c>
      <c r="DJ4" s="62">
        <f t="shared" ref="DJ4:DJ36" si="70">IF($AT4=1, 47.0864094726271%, IF($AT4=2,0.986282998806685%, IF($AT4 = 0, AVERAGE(47.0864094726271%,0.986282998806685%))))</f>
        <v>9.8628299880668506E-3</v>
      </c>
      <c r="DK4" s="62">
        <f t="shared" ref="DK4:DK36" si="71">IF($AU4=1, 11.2313758262066%, IF($AU4=2,6.11422996901915%, IF($AU4 = 0, AVERAGE(11.2313758262066%, 6.11422996901915%))))</f>
        <v>6.1142299690191498E-2</v>
      </c>
      <c r="DL4" s="84">
        <f t="shared" ref="DL4:DL36" si="72">IF($AV4=1,25.5462455245829%, IF($AV4=2,4.42663360038182%, IF($AV4 = 0, AVERAGE(25.5462455245829%,4.42663360038182%))))</f>
        <v>0.255462455245829</v>
      </c>
      <c r="DM4" s="63">
        <f t="shared" ref="DM4:DM36" si="73">SUM(4*CX4,CZ4:DA4,3*DI4, 3*DJ4, DK4:DL4)</f>
        <v>1.4136470131108321</v>
      </c>
      <c r="DN4" s="63">
        <f t="shared" ref="DN4:DN36" si="74">SUM(3*CY4,DB4:DH4)</f>
        <v>1.8093459776105296</v>
      </c>
      <c r="DO4" s="64">
        <f t="shared" ref="DO4:DO36" si="75">SUM(BN4:BO4)</f>
        <v>4.8426481583360523</v>
      </c>
      <c r="DP4" s="65">
        <f t="shared" ref="DP4:DP36" si="76">SUM(CV4:CW4)</f>
        <v>4.1050813963659198</v>
      </c>
      <c r="DQ4" s="65">
        <f t="shared" ref="DQ4:DQ36" si="77">SUM(DM4:DN4)</f>
        <v>3.2229929907213615</v>
      </c>
      <c r="DR4" s="66">
        <f t="shared" ref="DR4:DR36" si="78">SUM(CE4:CF4)</f>
        <v>6.2265914904198194</v>
      </c>
      <c r="DS4" s="60">
        <f t="shared" ref="DS4:DS21" si="79">J4*AD4</f>
        <v>0.34301576037158582</v>
      </c>
      <c r="DT4" s="60">
        <f t="shared" ref="DT4:DT21" si="80">K4*AE4</f>
        <v>0.25383079813778758</v>
      </c>
      <c r="DU4" s="60">
        <f t="shared" ref="DU4:DU21" si="81">L4*AF4</f>
        <v>0.28321993506443643</v>
      </c>
      <c r="DV4" s="60">
        <f t="shared" ref="DV4:DV21" si="82">M4*AG4</f>
        <v>0.41652818587748486</v>
      </c>
      <c r="DW4" s="67">
        <f t="shared" ref="DW4:DW36" si="83">(2*(DS4/MAX(DS$4:DS$28))+DO4/MAX(DO$4:DO$28))</f>
        <v>2.7686996104702959</v>
      </c>
      <c r="DX4" s="68">
        <f t="shared" ref="DX4:DX36" si="84">(2*(DT4/MAX(DT$4:DT$28))+DP4/MAX(DP$4:DP$28))</f>
        <v>1.7110964516398697</v>
      </c>
      <c r="DY4" s="68">
        <f t="shared" ref="DY4:DY36" si="85">(2*(DU4/MAX(DU$4:DU$28))+DQ4/MAX(DQ$4:DQ$28))</f>
        <v>2.5801731970272446</v>
      </c>
      <c r="DZ4" s="69">
        <f t="shared" ref="DZ4:DZ36" si="86">(2*(DV4/MAX(DV$4:DV$28))+DR4/MAX(DR$4:DR$28))</f>
        <v>2.4086989787780162</v>
      </c>
    </row>
    <row r="5" spans="1:130" ht="35" customHeight="1" thickBot="1" x14ac:dyDescent="0.2">
      <c r="A5" s="106" t="s">
        <v>49</v>
      </c>
      <c r="B5" s="101">
        <v>2</v>
      </c>
      <c r="C5" s="7">
        <v>9</v>
      </c>
      <c r="D5" s="7">
        <v>2</v>
      </c>
      <c r="E5" s="99">
        <v>2</v>
      </c>
      <c r="F5" s="80">
        <v>2.3779890883918027E-2</v>
      </c>
      <c r="G5" s="31">
        <v>1.6944621999188579E-2</v>
      </c>
      <c r="H5" s="31">
        <v>1.8175644920530983E-2</v>
      </c>
      <c r="I5" s="75">
        <v>3.5591796111782599E-2</v>
      </c>
      <c r="J5" s="78">
        <f t="shared" si="0"/>
        <v>0.97622010911608192</v>
      </c>
      <c r="K5" s="88">
        <f t="shared" ref="K5:K36" si="87">1-H5</f>
        <v>0.98182435507946897</v>
      </c>
      <c r="L5" s="88">
        <f t="shared" si="1"/>
        <v>0.96440820388821735</v>
      </c>
      <c r="M5" s="89">
        <f t="shared" si="2"/>
        <v>0.98305537800081144</v>
      </c>
      <c r="N5" s="80">
        <v>0.19300541151873915</v>
      </c>
      <c r="O5" s="73">
        <v>0.26837382739061955</v>
      </c>
      <c r="P5" s="73">
        <v>0.14237871647248851</v>
      </c>
      <c r="Q5" s="74">
        <v>0.10911261754128015</v>
      </c>
      <c r="R5" s="31">
        <v>0.37765945629142961</v>
      </c>
      <c r="S5" s="31">
        <v>0.41170863500494942</v>
      </c>
      <c r="T5" s="31">
        <v>0.34553890655923564</v>
      </c>
      <c r="U5" s="72">
        <v>0.34357244800431513</v>
      </c>
      <c r="V5" s="31">
        <v>0.1587001887704293</v>
      </c>
      <c r="W5" s="73">
        <v>0.13396829540940011</v>
      </c>
      <c r="X5" s="73">
        <v>0.2575492165212418</v>
      </c>
      <c r="Y5" s="74">
        <v>0.15232436872690816</v>
      </c>
      <c r="Z5" s="31">
        <v>0.11078968595153386</v>
      </c>
      <c r="AA5" s="73">
        <v>6.8854846211297283E-2</v>
      </c>
      <c r="AB5" s="73">
        <v>0.14442201478401004</v>
      </c>
      <c r="AC5" s="76">
        <v>0.15521483935123273</v>
      </c>
      <c r="AD5" s="92">
        <f t="shared" si="3"/>
        <v>0.30117499308820561</v>
      </c>
      <c r="AE5" s="8">
        <f t="shared" si="4"/>
        <v>8.594639172647231E-2</v>
      </c>
      <c r="AF5" s="8">
        <f t="shared" si="5"/>
        <v>0.14514585746745443</v>
      </c>
      <c r="AG5" s="93">
        <f t="shared" si="6"/>
        <v>0.4772593207748716</v>
      </c>
      <c r="AH5" s="33">
        <v>1</v>
      </c>
      <c r="AI5" s="33">
        <v>1</v>
      </c>
      <c r="AJ5" s="33">
        <v>1</v>
      </c>
      <c r="AK5" s="33">
        <v>2</v>
      </c>
      <c r="AL5" s="33">
        <v>2</v>
      </c>
      <c r="AM5" s="33">
        <v>2</v>
      </c>
      <c r="AN5" s="33">
        <v>1</v>
      </c>
      <c r="AO5" s="33">
        <v>1</v>
      </c>
      <c r="AP5" s="33">
        <v>2</v>
      </c>
      <c r="AQ5" s="33">
        <v>1</v>
      </c>
      <c r="AR5" s="33">
        <v>1</v>
      </c>
      <c r="AS5" s="33">
        <v>1</v>
      </c>
      <c r="AT5" s="33">
        <v>1</v>
      </c>
      <c r="AU5" s="33">
        <v>2</v>
      </c>
      <c r="AV5" s="33">
        <v>1</v>
      </c>
      <c r="AW5" s="33"/>
      <c r="AX5" s="33"/>
      <c r="AY5" s="10">
        <f t="shared" si="7"/>
        <v>0.46306191294738702</v>
      </c>
      <c r="AZ5" s="33">
        <f t="shared" si="8"/>
        <v>0.32069367332334303</v>
      </c>
      <c r="BA5" s="33">
        <f t="shared" si="9"/>
        <v>0.284999656382113</v>
      </c>
      <c r="BB5" s="33">
        <f t="shared" si="10"/>
        <v>0.13497820905855298</v>
      </c>
      <c r="BC5" s="33">
        <f t="shared" si="11"/>
        <v>0.19297597389526502</v>
      </c>
      <c r="BD5" s="33">
        <f t="shared" si="12"/>
        <v>0.16697629909029199</v>
      </c>
      <c r="BE5" s="33">
        <f t="shared" si="13"/>
        <v>0.115421647370455</v>
      </c>
      <c r="BF5" s="33">
        <f t="shared" si="14"/>
        <v>0.19027312078572201</v>
      </c>
      <c r="BG5" s="33">
        <f t="shared" si="15"/>
        <v>0.155660627281966</v>
      </c>
      <c r="BH5" s="33">
        <f t="shared" si="16"/>
        <v>0.122110990403303</v>
      </c>
      <c r="BI5" s="33">
        <f t="shared" si="17"/>
        <v>0.134754568765518</v>
      </c>
      <c r="BJ5" s="33">
        <f t="shared" si="18"/>
        <v>0.105384838530011</v>
      </c>
      <c r="BK5" s="33">
        <f t="shared" si="19"/>
        <v>0.42894856369141104</v>
      </c>
      <c r="BL5" s="33">
        <f t="shared" si="20"/>
        <v>8.6861094567638006E-2</v>
      </c>
      <c r="BM5" s="85">
        <f t="shared" si="21"/>
        <v>0.27383192300588199</v>
      </c>
      <c r="BN5" s="4">
        <f t="shared" si="22"/>
        <v>4.2359187414679997</v>
      </c>
      <c r="BO5" s="82">
        <f t="shared" si="23"/>
        <v>2.0402542475625505</v>
      </c>
      <c r="BP5" s="64">
        <f t="shared" si="24"/>
        <v>0.79686869690054396</v>
      </c>
      <c r="BQ5" s="62">
        <f t="shared" si="25"/>
        <v>0.334287882806583</v>
      </c>
      <c r="BR5" s="62">
        <f t="shared" si="26"/>
        <v>0.29187907469241003</v>
      </c>
      <c r="BS5" s="62">
        <f t="shared" si="27"/>
        <v>0.17990105025540998</v>
      </c>
      <c r="BT5" s="62">
        <f t="shared" si="28"/>
        <v>0.173102082094268</v>
      </c>
      <c r="BU5" s="62">
        <f t="shared" si="29"/>
        <v>0.13326546293842401</v>
      </c>
      <c r="BV5" s="62">
        <f t="shared" si="30"/>
        <v>0.12940389438408501</v>
      </c>
      <c r="BW5" s="62">
        <f t="shared" si="31"/>
        <v>0.19742495853533001</v>
      </c>
      <c r="BX5" s="62">
        <f t="shared" si="32"/>
        <v>0.13492457944950501</v>
      </c>
      <c r="BY5" s="62">
        <f t="shared" si="33"/>
        <v>0.14643885451972299</v>
      </c>
      <c r="BZ5" s="62">
        <f t="shared" si="34"/>
        <v>0.148432384950552</v>
      </c>
      <c r="CA5" s="62">
        <f t="shared" si="35"/>
        <v>0.14247301570047</v>
      </c>
      <c r="CB5" s="62">
        <f t="shared" si="36"/>
        <v>0.34595600018435296</v>
      </c>
      <c r="CC5" s="62">
        <f t="shared" si="37"/>
        <v>0.10366935279478601</v>
      </c>
      <c r="CD5" s="84">
        <f t="shared" si="38"/>
        <v>0.28693462904123201</v>
      </c>
      <c r="CE5" s="4">
        <f t="shared" si="39"/>
        <v>5.5151459420404825</v>
      </c>
      <c r="CF5" s="4">
        <f t="shared" si="40"/>
        <v>2.0658558652916361</v>
      </c>
      <c r="CG5" s="64">
        <f t="shared" si="41"/>
        <v>4.47280956827871E-2</v>
      </c>
      <c r="CH5" s="62">
        <f t="shared" si="42"/>
        <v>0.436563006724276</v>
      </c>
      <c r="CI5" s="62">
        <f t="shared" si="43"/>
        <v>0.27827909745317297</v>
      </c>
      <c r="CJ5" s="62">
        <f t="shared" si="44"/>
        <v>7.9329851527463302E-2</v>
      </c>
      <c r="CK5" s="62">
        <f t="shared" si="45"/>
        <v>0.20887517233609199</v>
      </c>
      <c r="CL5" s="62">
        <f t="shared" si="46"/>
        <v>0.16336790037249599</v>
      </c>
      <c r="CM5" s="62">
        <f t="shared" si="47"/>
        <v>0.20574328369527697</v>
      </c>
      <c r="CN5" s="62">
        <f t="shared" si="48"/>
        <v>0.284129787253108</v>
      </c>
      <c r="CO5" s="62">
        <f t="shared" si="49"/>
        <v>0.203354283865052</v>
      </c>
      <c r="CP5" s="62">
        <f t="shared" si="50"/>
        <v>0.16886181190134197</v>
      </c>
      <c r="CQ5" s="62">
        <f t="shared" si="51"/>
        <v>0.14844139278513699</v>
      </c>
      <c r="CR5" s="62">
        <f t="shared" si="52"/>
        <v>0.115692452134425</v>
      </c>
      <c r="CS5" s="62">
        <f t="shared" si="53"/>
        <v>0.60709569056200596</v>
      </c>
      <c r="CT5" s="62">
        <f t="shared" si="54"/>
        <v>9.2571995776752306E-2</v>
      </c>
      <c r="CU5" s="84">
        <f t="shared" si="55"/>
        <v>0.27421054086065699</v>
      </c>
      <c r="CV5" s="4">
        <f t="shared" si="56"/>
        <v>3.0716682964384869</v>
      </c>
      <c r="CW5" s="4">
        <f t="shared" si="57"/>
        <v>2.6924626523813315</v>
      </c>
      <c r="CX5" s="64">
        <f t="shared" si="58"/>
        <v>0.17152916324779199</v>
      </c>
      <c r="CY5" s="62">
        <f t="shared" si="59"/>
        <v>0.25402552304591003</v>
      </c>
      <c r="CZ5" s="62">
        <f t="shared" si="60"/>
        <v>0.27820775417898103</v>
      </c>
      <c r="DA5" s="62">
        <f t="shared" si="61"/>
        <v>9.5476546178607805E-2</v>
      </c>
      <c r="DB5" s="62">
        <f t="shared" si="62"/>
        <v>0.214046550284862</v>
      </c>
      <c r="DC5" s="62">
        <f t="shared" si="63"/>
        <v>0.21532362271781999</v>
      </c>
      <c r="DD5" s="62">
        <f t="shared" si="64"/>
        <v>5.8747123376612802E-2</v>
      </c>
      <c r="DE5" s="62">
        <f t="shared" si="65"/>
        <v>0.14163573037713301</v>
      </c>
      <c r="DF5" s="62">
        <f t="shared" si="66"/>
        <v>0.16482115759975099</v>
      </c>
      <c r="DG5" s="62">
        <f t="shared" si="67"/>
        <v>6.9019316498137098E-2</v>
      </c>
      <c r="DH5" s="62">
        <f t="shared" si="68"/>
        <v>0.11009885366714199</v>
      </c>
      <c r="DI5" s="62">
        <f t="shared" si="69"/>
        <v>4.95808466441236E-2</v>
      </c>
      <c r="DJ5" s="62">
        <f t="shared" si="70"/>
        <v>0.47086409472627105</v>
      </c>
      <c r="DK5" s="62">
        <f t="shared" si="71"/>
        <v>6.1142299690191498E-2</v>
      </c>
      <c r="DL5" s="84">
        <f t="shared" si="72"/>
        <v>0.255462455245829</v>
      </c>
      <c r="DM5" s="4">
        <f t="shared" si="73"/>
        <v>2.9377405323959613</v>
      </c>
      <c r="DN5" s="4">
        <f t="shared" si="74"/>
        <v>1.7357689236591878</v>
      </c>
      <c r="DO5" s="10">
        <f t="shared" si="75"/>
        <v>6.2761729890305507</v>
      </c>
      <c r="DP5" s="11">
        <f t="shared" si="76"/>
        <v>5.7641309488198189</v>
      </c>
      <c r="DQ5" s="11">
        <f t="shared" si="77"/>
        <v>4.6735094560551493</v>
      </c>
      <c r="DR5" s="12">
        <f t="shared" si="78"/>
        <v>7.5810018073321181</v>
      </c>
      <c r="DS5" s="8">
        <f t="shared" si="79"/>
        <v>0.29401308461560333</v>
      </c>
      <c r="DT5" s="8">
        <f t="shared" si="80"/>
        <v>8.4384260628251079E-2</v>
      </c>
      <c r="DU5" s="8">
        <f t="shared" si="81"/>
        <v>0.13997985570200291</v>
      </c>
      <c r="DV5" s="8">
        <f t="shared" si="82"/>
        <v>0.46917234198875191</v>
      </c>
      <c r="DW5" s="13">
        <f t="shared" si="83"/>
        <v>2.7105339641026847</v>
      </c>
      <c r="DX5" s="14">
        <f t="shared" si="84"/>
        <v>1.0594056454607548</v>
      </c>
      <c r="DY5" s="14">
        <f t="shared" si="85"/>
        <v>1.8297703901221887</v>
      </c>
      <c r="DZ5" s="15">
        <f t="shared" si="86"/>
        <v>2.7879803703448416</v>
      </c>
    </row>
    <row r="6" spans="1:130" ht="45" customHeight="1" thickBot="1" x14ac:dyDescent="0.2">
      <c r="A6" s="106" t="s">
        <v>50</v>
      </c>
      <c r="B6" s="101">
        <v>3</v>
      </c>
      <c r="C6" s="6">
        <v>19</v>
      </c>
      <c r="D6" s="7">
        <v>3</v>
      </c>
      <c r="E6" s="99">
        <v>1</v>
      </c>
      <c r="F6" s="80">
        <v>5.7062622863815658E-2</v>
      </c>
      <c r="G6" s="73">
        <v>3.6851148523458346E-2</v>
      </c>
      <c r="H6" s="31">
        <v>3.8080846736021891E-2</v>
      </c>
      <c r="I6" s="76">
        <v>9.2983472075859386E-2</v>
      </c>
      <c r="J6" s="78">
        <f t="shared" si="0"/>
        <v>0.94293737713618431</v>
      </c>
      <c r="K6" s="88">
        <f t="shared" si="87"/>
        <v>0.96191915326397814</v>
      </c>
      <c r="L6" s="88">
        <f t="shared" si="1"/>
        <v>0.90701652792414067</v>
      </c>
      <c r="M6" s="89">
        <f t="shared" si="2"/>
        <v>0.96314885147654161</v>
      </c>
      <c r="N6" s="80">
        <v>0.25031424369280075</v>
      </c>
      <c r="O6" s="73">
        <v>0.35780379122320077</v>
      </c>
      <c r="P6" s="73">
        <v>0.12172325198229515</v>
      </c>
      <c r="Q6" s="74">
        <v>0.15391535627080799</v>
      </c>
      <c r="R6" s="31">
        <v>0.30319936928949137</v>
      </c>
      <c r="S6" s="73">
        <v>0.34821909374118926</v>
      </c>
      <c r="T6" s="31">
        <v>0.24731736605039403</v>
      </c>
      <c r="U6" s="74">
        <v>0.26365936358969083</v>
      </c>
      <c r="V6" s="31">
        <v>0.15852002567204312</v>
      </c>
      <c r="W6" s="73">
        <v>0.12330004282495234</v>
      </c>
      <c r="X6" s="73">
        <v>0.25740086852544186</v>
      </c>
      <c r="Y6" s="72">
        <v>0.166710018623629</v>
      </c>
      <c r="Z6" s="31">
        <v>8.3538147324129564E-2</v>
      </c>
      <c r="AA6" s="73">
        <v>3.7836100894419036E-2</v>
      </c>
      <c r="AB6" s="73">
        <v>0.18031322794057278</v>
      </c>
      <c r="AC6" s="76">
        <v>0.1071668750984747</v>
      </c>
      <c r="AD6" s="92">
        <f t="shared" si="3"/>
        <v>0.31145543998611946</v>
      </c>
      <c r="AE6" s="8">
        <f t="shared" si="4"/>
        <v>-6.8673478433325469E-2</v>
      </c>
      <c r="AF6" s="8">
        <f t="shared" si="5"/>
        <v>0.14369782613839513</v>
      </c>
      <c r="AG6" s="93">
        <f t="shared" si="6"/>
        <v>0.54488674124501868</v>
      </c>
      <c r="AH6" s="33">
        <v>1</v>
      </c>
      <c r="AI6" s="33">
        <v>1</v>
      </c>
      <c r="AJ6" s="33">
        <v>1</v>
      </c>
      <c r="AK6" s="33">
        <v>1</v>
      </c>
      <c r="AL6" s="33">
        <v>2</v>
      </c>
      <c r="AM6" s="33">
        <v>2</v>
      </c>
      <c r="AN6" s="33">
        <v>1</v>
      </c>
      <c r="AO6" s="33">
        <v>1</v>
      </c>
      <c r="AP6" s="33">
        <v>2</v>
      </c>
      <c r="AQ6" s="33">
        <v>2</v>
      </c>
      <c r="AR6" s="33">
        <v>1</v>
      </c>
      <c r="AS6" s="33">
        <v>1</v>
      </c>
      <c r="AT6" s="33">
        <v>2</v>
      </c>
      <c r="AU6" s="33">
        <v>2</v>
      </c>
      <c r="AV6" s="33">
        <v>1</v>
      </c>
      <c r="AW6" s="33"/>
      <c r="AX6" s="33"/>
      <c r="AY6" s="10">
        <f t="shared" si="7"/>
        <v>0.46306191294738702</v>
      </c>
      <c r="AZ6" s="33">
        <f t="shared" si="8"/>
        <v>0.32069367332334303</v>
      </c>
      <c r="BA6" s="33">
        <f t="shared" si="9"/>
        <v>0.284999656382113</v>
      </c>
      <c r="BB6" s="33">
        <f t="shared" si="10"/>
        <v>0.158760621895224</v>
      </c>
      <c r="BC6" s="33">
        <f t="shared" si="11"/>
        <v>0.19297597389526502</v>
      </c>
      <c r="BD6" s="33">
        <f t="shared" si="12"/>
        <v>0.16697629909029199</v>
      </c>
      <c r="BE6" s="33">
        <f t="shared" si="13"/>
        <v>0.115421647370455</v>
      </c>
      <c r="BF6" s="33">
        <f t="shared" si="14"/>
        <v>0.19027312078572201</v>
      </c>
      <c r="BG6" s="33">
        <f t="shared" si="15"/>
        <v>0.155660627281966</v>
      </c>
      <c r="BH6" s="33">
        <f t="shared" si="16"/>
        <v>0.119764542547356</v>
      </c>
      <c r="BI6" s="33">
        <f t="shared" si="17"/>
        <v>0.134754568765518</v>
      </c>
      <c r="BJ6" s="33">
        <f t="shared" si="18"/>
        <v>0.105384838530011</v>
      </c>
      <c r="BK6" s="33">
        <f t="shared" si="19"/>
        <v>1.71448382843499E-2</v>
      </c>
      <c r="BL6" s="33">
        <f t="shared" si="20"/>
        <v>8.6861094567638006E-2</v>
      </c>
      <c r="BM6" s="85">
        <f t="shared" si="21"/>
        <v>0.27383192300588199</v>
      </c>
      <c r="BN6" s="4">
        <f t="shared" si="22"/>
        <v>3.0242899780834875</v>
      </c>
      <c r="BO6" s="82">
        <f t="shared" si="23"/>
        <v>2.0379077997066033</v>
      </c>
      <c r="BP6" s="64">
        <f t="shared" si="24"/>
        <v>0.79686869690054396</v>
      </c>
      <c r="BQ6" s="62">
        <f t="shared" si="25"/>
        <v>0.334287882806583</v>
      </c>
      <c r="BR6" s="62">
        <f t="shared" si="26"/>
        <v>0.29187907469241003</v>
      </c>
      <c r="BS6" s="62">
        <f t="shared" si="27"/>
        <v>0.10207515027639101</v>
      </c>
      <c r="BT6" s="62">
        <f t="shared" si="28"/>
        <v>0.173102082094268</v>
      </c>
      <c r="BU6" s="62">
        <f t="shared" si="29"/>
        <v>0.13326546293842401</v>
      </c>
      <c r="BV6" s="62">
        <f t="shared" si="30"/>
        <v>0.12940389438408501</v>
      </c>
      <c r="BW6" s="62">
        <f t="shared" si="31"/>
        <v>0.19742495853533001</v>
      </c>
      <c r="BX6" s="62">
        <f t="shared" si="32"/>
        <v>0.13492457944950501</v>
      </c>
      <c r="BY6" s="62">
        <f t="shared" si="33"/>
        <v>9.7993042887777104E-2</v>
      </c>
      <c r="BZ6" s="62">
        <f t="shared" si="34"/>
        <v>0.148432384950552</v>
      </c>
      <c r="CA6" s="62">
        <f t="shared" si="35"/>
        <v>0.14247301570047</v>
      </c>
      <c r="CB6" s="62">
        <f t="shared" si="36"/>
        <v>2.14452274137358E-2</v>
      </c>
      <c r="CC6" s="62">
        <f t="shared" si="37"/>
        <v>0.10366935279478601</v>
      </c>
      <c r="CD6" s="84">
        <f t="shared" si="38"/>
        <v>0.28693462904123201</v>
      </c>
      <c r="CE6" s="4">
        <f t="shared" si="39"/>
        <v>4.4637877237496122</v>
      </c>
      <c r="CF6" s="4">
        <f t="shared" si="40"/>
        <v>2.01741005365969</v>
      </c>
      <c r="CG6" s="64">
        <f t="shared" si="41"/>
        <v>4.47280956827871E-2</v>
      </c>
      <c r="CH6" s="62">
        <f t="shared" si="42"/>
        <v>0.436563006724276</v>
      </c>
      <c r="CI6" s="62">
        <f t="shared" si="43"/>
        <v>0.27827909745317297</v>
      </c>
      <c r="CJ6" s="62">
        <f t="shared" si="44"/>
        <v>0.32174260769184898</v>
      </c>
      <c r="CK6" s="62">
        <f t="shared" si="45"/>
        <v>0.20887517233609199</v>
      </c>
      <c r="CL6" s="62">
        <f t="shared" si="46"/>
        <v>0.16336790037249599</v>
      </c>
      <c r="CM6" s="62">
        <f t="shared" si="47"/>
        <v>0.20574328369527697</v>
      </c>
      <c r="CN6" s="62">
        <f t="shared" si="48"/>
        <v>0.284129787253108</v>
      </c>
      <c r="CO6" s="62">
        <f t="shared" si="49"/>
        <v>0.203354283865052</v>
      </c>
      <c r="CP6" s="62">
        <f t="shared" si="50"/>
        <v>0.137789707905068</v>
      </c>
      <c r="CQ6" s="62">
        <f t="shared" si="51"/>
        <v>0.14844139278513699</v>
      </c>
      <c r="CR6" s="62">
        <f t="shared" si="52"/>
        <v>0.115692452134425</v>
      </c>
      <c r="CS6" s="62">
        <f t="shared" si="53"/>
        <v>2.0308324413969001E-2</v>
      </c>
      <c r="CT6" s="62">
        <f t="shared" si="54"/>
        <v>9.2571995776752306E-2</v>
      </c>
      <c r="CU6" s="84">
        <f t="shared" si="55"/>
        <v>0.27421054086065699</v>
      </c>
      <c r="CV6" s="4">
        <f t="shared" si="56"/>
        <v>1.5537189541587617</v>
      </c>
      <c r="CW6" s="4">
        <f t="shared" si="57"/>
        <v>2.6613905483850577</v>
      </c>
      <c r="CX6" s="64">
        <f t="shared" si="58"/>
        <v>0.17152916324779199</v>
      </c>
      <c r="CY6" s="62">
        <f t="shared" si="59"/>
        <v>0.25402552304591003</v>
      </c>
      <c r="CZ6" s="62">
        <f t="shared" si="60"/>
        <v>0.27820775417898103</v>
      </c>
      <c r="DA6" s="62">
        <f t="shared" si="61"/>
        <v>0.17036048730010703</v>
      </c>
      <c r="DB6" s="62">
        <f t="shared" si="62"/>
        <v>0.214046550284862</v>
      </c>
      <c r="DC6" s="62">
        <f t="shared" si="63"/>
        <v>0.21532362271781999</v>
      </c>
      <c r="DD6" s="62">
        <f t="shared" si="64"/>
        <v>5.8747123376612802E-2</v>
      </c>
      <c r="DE6" s="62">
        <f t="shared" si="65"/>
        <v>0.14163573037713301</v>
      </c>
      <c r="DF6" s="62">
        <f t="shared" si="66"/>
        <v>0.16482115759975099</v>
      </c>
      <c r="DG6" s="62">
        <f t="shared" si="67"/>
        <v>0.14259637044947898</v>
      </c>
      <c r="DH6" s="62">
        <f t="shared" si="68"/>
        <v>0.11009885366714199</v>
      </c>
      <c r="DI6" s="62">
        <f t="shared" si="69"/>
        <v>4.95808466441236E-2</v>
      </c>
      <c r="DJ6" s="62">
        <f t="shared" si="70"/>
        <v>9.8628299880668506E-3</v>
      </c>
      <c r="DK6" s="62">
        <f t="shared" si="71"/>
        <v>6.1142299690191498E-2</v>
      </c>
      <c r="DL6" s="84">
        <f t="shared" si="72"/>
        <v>0.255462455245829</v>
      </c>
      <c r="DM6" s="4">
        <f t="shared" si="73"/>
        <v>1.6296206793028478</v>
      </c>
      <c r="DN6" s="4">
        <f t="shared" si="74"/>
        <v>1.8093459776105296</v>
      </c>
      <c r="DO6" s="10">
        <f t="shared" si="75"/>
        <v>5.0621977777900913</v>
      </c>
      <c r="DP6" s="11">
        <f t="shared" si="76"/>
        <v>4.2151095025438199</v>
      </c>
      <c r="DQ6" s="11">
        <f t="shared" si="77"/>
        <v>3.4389666569133777</v>
      </c>
      <c r="DR6" s="12">
        <f t="shared" si="78"/>
        <v>6.4811977774093021</v>
      </c>
      <c r="DS6" s="8">
        <f t="shared" si="79"/>
        <v>0.29368297567530777</v>
      </c>
      <c r="DT6" s="8">
        <f t="shared" si="80"/>
        <v>-6.6058334226276494E-2</v>
      </c>
      <c r="DU6" s="8">
        <f t="shared" si="81"/>
        <v>0.13033630333429397</v>
      </c>
      <c r="DV6" s="8">
        <f t="shared" si="82"/>
        <v>0.52480703901493531</v>
      </c>
      <c r="DW6" s="13">
        <f t="shared" si="83"/>
        <v>2.5159083988812978</v>
      </c>
      <c r="DX6" s="14">
        <f t="shared" si="84"/>
        <v>0.14383148931823553</v>
      </c>
      <c r="DY6" s="14">
        <f t="shared" si="85"/>
        <v>1.5394400974128457</v>
      </c>
      <c r="DZ6" s="15">
        <f t="shared" si="86"/>
        <v>2.8549262936648931</v>
      </c>
    </row>
    <row r="7" spans="1:130" ht="35" customHeight="1" thickBot="1" x14ac:dyDescent="0.2">
      <c r="A7" s="106" t="s">
        <v>51</v>
      </c>
      <c r="B7" s="101">
        <v>4</v>
      </c>
      <c r="C7" s="6">
        <v>30</v>
      </c>
      <c r="D7" s="6">
        <v>23</v>
      </c>
      <c r="E7" s="99">
        <v>3</v>
      </c>
      <c r="F7" s="80">
        <v>0.11222457718393528</v>
      </c>
      <c r="G7" s="73">
        <v>7.4279198787851816E-2</v>
      </c>
      <c r="H7" s="31">
        <v>0.10035738535010154</v>
      </c>
      <c r="I7" s="76">
        <v>0.16986311430827084</v>
      </c>
      <c r="J7" s="78">
        <f t="shared" si="0"/>
        <v>0.8877754228160647</v>
      </c>
      <c r="K7" s="88">
        <f t="shared" si="87"/>
        <v>0.89964261464989848</v>
      </c>
      <c r="L7" s="88">
        <f t="shared" si="1"/>
        <v>0.83013688569172916</v>
      </c>
      <c r="M7" s="89">
        <f t="shared" si="2"/>
        <v>0.92572080121214817</v>
      </c>
      <c r="N7" s="80">
        <v>0.17556851000999421</v>
      </c>
      <c r="O7" s="73">
        <v>0.27662915913762087</v>
      </c>
      <c r="P7" s="73">
        <v>8.9280677382889626E-2</v>
      </c>
      <c r="Q7" s="74">
        <v>7.0664991782784459E-2</v>
      </c>
      <c r="R7" s="31">
        <v>0.27687474282046232</v>
      </c>
      <c r="S7" s="73">
        <v>0.36420579342503634</v>
      </c>
      <c r="T7" s="73">
        <v>0.14408959541692937</v>
      </c>
      <c r="U7" s="74">
        <v>0.21022630076509755</v>
      </c>
      <c r="V7" s="31">
        <v>0.13038244157316348</v>
      </c>
      <c r="W7" s="73">
        <v>8.2994535951686405E-2</v>
      </c>
      <c r="X7" s="73">
        <v>0.2231390312851754</v>
      </c>
      <c r="Y7" s="74">
        <v>0.15801136843555</v>
      </c>
      <c r="Z7" s="31">
        <v>0.13614641688711668</v>
      </c>
      <c r="AA7" s="73">
        <v>5.6114109323582677E-2</v>
      </c>
      <c r="AB7" s="73">
        <v>0.34166649879764333</v>
      </c>
      <c r="AC7" s="76">
        <v>0.16266150619181535</v>
      </c>
      <c r="AD7" s="92">
        <f t="shared" si="3"/>
        <v>0.18591439437017634</v>
      </c>
      <c r="AE7" s="8">
        <f t="shared" si="4"/>
        <v>-0.33143525728299972</v>
      </c>
      <c r="AF7" s="8">
        <f t="shared" si="5"/>
        <v>-3.9781582079483319E-2</v>
      </c>
      <c r="AG7" s="93">
        <f t="shared" si="6"/>
        <v>0.50172630728738821</v>
      </c>
      <c r="AH7" s="33">
        <v>1</v>
      </c>
      <c r="AI7" s="33">
        <v>1</v>
      </c>
      <c r="AJ7" s="33">
        <v>2</v>
      </c>
      <c r="AK7" s="33">
        <v>1</v>
      </c>
      <c r="AL7" s="33">
        <v>1</v>
      </c>
      <c r="AM7" s="33">
        <v>2</v>
      </c>
      <c r="AN7" s="33">
        <v>2</v>
      </c>
      <c r="AO7" s="33">
        <v>1</v>
      </c>
      <c r="AP7" s="33">
        <v>2</v>
      </c>
      <c r="AQ7" s="33">
        <v>2</v>
      </c>
      <c r="AR7" s="33">
        <v>1</v>
      </c>
      <c r="AS7" s="33">
        <v>1</v>
      </c>
      <c r="AT7" s="33">
        <v>2</v>
      </c>
      <c r="AU7" s="33">
        <v>2</v>
      </c>
      <c r="AV7" s="33">
        <v>1</v>
      </c>
      <c r="AW7" s="33"/>
      <c r="AX7" s="33"/>
      <c r="AY7" s="10">
        <f t="shared" si="7"/>
        <v>0.46306191294738702</v>
      </c>
      <c r="AZ7" s="33">
        <f t="shared" si="8"/>
        <v>0.32069367332334303</v>
      </c>
      <c r="BA7" s="33">
        <f t="shared" si="9"/>
        <v>6.5450036928073899E-2</v>
      </c>
      <c r="BB7" s="33">
        <f t="shared" si="10"/>
        <v>0.158760621895224</v>
      </c>
      <c r="BC7" s="33">
        <f t="shared" si="11"/>
        <v>0.103468955586952</v>
      </c>
      <c r="BD7" s="33">
        <f t="shared" si="12"/>
        <v>0.16697629909029199</v>
      </c>
      <c r="BE7" s="33">
        <f t="shared" si="13"/>
        <v>0.15361647368206602</v>
      </c>
      <c r="BF7" s="33">
        <f t="shared" si="14"/>
        <v>0.19027312078572201</v>
      </c>
      <c r="BG7" s="33">
        <f t="shared" si="15"/>
        <v>0.155660627281966</v>
      </c>
      <c r="BH7" s="33">
        <f t="shared" si="16"/>
        <v>0.119764542547356</v>
      </c>
      <c r="BI7" s="33">
        <f t="shared" si="17"/>
        <v>0.134754568765518</v>
      </c>
      <c r="BJ7" s="33">
        <f t="shared" si="18"/>
        <v>0.105384838530011</v>
      </c>
      <c r="BK7" s="33">
        <f t="shared" si="19"/>
        <v>1.71448382843499E-2</v>
      </c>
      <c r="BL7" s="33">
        <f t="shared" si="20"/>
        <v>8.6861094567638006E-2</v>
      </c>
      <c r="BM7" s="85">
        <f t="shared" si="21"/>
        <v>0.27383192300588199</v>
      </c>
      <c r="BN7" s="4">
        <f t="shared" si="22"/>
        <v>2.8047403586294486</v>
      </c>
      <c r="BO7" s="82">
        <f t="shared" si="23"/>
        <v>1.986595607709901</v>
      </c>
      <c r="BP7" s="64">
        <f t="shared" si="24"/>
        <v>0.79686869690054396</v>
      </c>
      <c r="BQ7" s="62">
        <f t="shared" si="25"/>
        <v>0.334287882806583</v>
      </c>
      <c r="BR7" s="62">
        <f t="shared" si="26"/>
        <v>3.7272787702927301E-2</v>
      </c>
      <c r="BS7" s="62">
        <f t="shared" si="27"/>
        <v>0.10207515027639101</v>
      </c>
      <c r="BT7" s="62">
        <f t="shared" si="28"/>
        <v>0.12753483219081801</v>
      </c>
      <c r="BU7" s="62">
        <f t="shared" si="29"/>
        <v>0.13326546293842401</v>
      </c>
      <c r="BV7" s="62">
        <f t="shared" si="30"/>
        <v>0.13256882753268301</v>
      </c>
      <c r="BW7" s="62">
        <f t="shared" si="31"/>
        <v>0.19742495853533001</v>
      </c>
      <c r="BX7" s="62">
        <f t="shared" si="32"/>
        <v>0.13492457944950501</v>
      </c>
      <c r="BY7" s="62">
        <f t="shared" si="33"/>
        <v>9.7993042887777104E-2</v>
      </c>
      <c r="BZ7" s="62">
        <f t="shared" si="34"/>
        <v>0.148432384950552</v>
      </c>
      <c r="CA7" s="62">
        <f t="shared" si="35"/>
        <v>0.14247301570047</v>
      </c>
      <c r="CB7" s="62">
        <f t="shared" si="36"/>
        <v>2.14452274137358E-2</v>
      </c>
      <c r="CC7" s="62">
        <f t="shared" si="37"/>
        <v>0.10366935279478601</v>
      </c>
      <c r="CD7" s="84">
        <f t="shared" si="38"/>
        <v>0.28693462904123201</v>
      </c>
      <c r="CE7" s="4">
        <f t="shared" si="39"/>
        <v>4.2091814367601295</v>
      </c>
      <c r="CF7" s="4">
        <f t="shared" si="40"/>
        <v>1.9750077369048384</v>
      </c>
      <c r="CG7" s="64">
        <f t="shared" si="41"/>
        <v>4.47280956827871E-2</v>
      </c>
      <c r="CH7" s="62">
        <f t="shared" si="42"/>
        <v>0.436563006724276</v>
      </c>
      <c r="CI7" s="62">
        <f t="shared" si="43"/>
        <v>0.16825099127527299</v>
      </c>
      <c r="CJ7" s="62">
        <f t="shared" si="44"/>
        <v>0.32174260769184898</v>
      </c>
      <c r="CK7" s="62">
        <f t="shared" si="45"/>
        <v>0.137806148030516</v>
      </c>
      <c r="CL7" s="62">
        <f t="shared" si="46"/>
        <v>0.16336790037249599</v>
      </c>
      <c r="CM7" s="62">
        <f t="shared" si="47"/>
        <v>0.17800947467104902</v>
      </c>
      <c r="CN7" s="62">
        <f t="shared" si="48"/>
        <v>0.284129787253108</v>
      </c>
      <c r="CO7" s="62">
        <f t="shared" si="49"/>
        <v>0.203354283865052</v>
      </c>
      <c r="CP7" s="62">
        <f t="shared" si="50"/>
        <v>0.137789707905068</v>
      </c>
      <c r="CQ7" s="62">
        <f t="shared" si="51"/>
        <v>0.14844139278513699</v>
      </c>
      <c r="CR7" s="62">
        <f t="shared" si="52"/>
        <v>0.115692452134425</v>
      </c>
      <c r="CS7" s="62">
        <f t="shared" si="53"/>
        <v>2.0308324413969001E-2</v>
      </c>
      <c r="CT7" s="62">
        <f t="shared" si="54"/>
        <v>9.2571995776752306E-2</v>
      </c>
      <c r="CU7" s="84">
        <f t="shared" si="55"/>
        <v>0.27421054086065699</v>
      </c>
      <c r="CV7" s="4">
        <f t="shared" si="56"/>
        <v>1.4436908479808617</v>
      </c>
      <c r="CW7" s="4">
        <f t="shared" si="57"/>
        <v>2.5625877150552538</v>
      </c>
      <c r="CX7" s="64">
        <f t="shared" si="58"/>
        <v>0.17152916324779199</v>
      </c>
      <c r="CY7" s="62">
        <f t="shared" si="59"/>
        <v>0.25402552304591003</v>
      </c>
      <c r="CZ7" s="62">
        <f t="shared" si="60"/>
        <v>6.2234087986965302E-2</v>
      </c>
      <c r="DA7" s="62">
        <f t="shared" si="61"/>
        <v>0.17036048730010703</v>
      </c>
      <c r="DB7" s="62">
        <f t="shared" si="62"/>
        <v>5.5859450386989098E-2</v>
      </c>
      <c r="DC7" s="62">
        <f t="shared" si="63"/>
        <v>0.21532362271781999</v>
      </c>
      <c r="DD7" s="62">
        <f t="shared" si="64"/>
        <v>0.17281672760782002</v>
      </c>
      <c r="DE7" s="62">
        <f t="shared" si="65"/>
        <v>0.14163573037713301</v>
      </c>
      <c r="DF7" s="62">
        <f t="shared" si="66"/>
        <v>0.16482115759975099</v>
      </c>
      <c r="DG7" s="62">
        <f t="shared" si="67"/>
        <v>0.14259637044947898</v>
      </c>
      <c r="DH7" s="62">
        <f t="shared" si="68"/>
        <v>0.11009885366714199</v>
      </c>
      <c r="DI7" s="62">
        <f t="shared" si="69"/>
        <v>4.95808466441236E-2</v>
      </c>
      <c r="DJ7" s="62">
        <f t="shared" si="70"/>
        <v>9.8628299880668506E-3</v>
      </c>
      <c r="DK7" s="62">
        <f t="shared" si="71"/>
        <v>6.1142299690191498E-2</v>
      </c>
      <c r="DL7" s="84">
        <f t="shared" si="72"/>
        <v>0.255462455245829</v>
      </c>
      <c r="DM7" s="4">
        <f t="shared" si="73"/>
        <v>1.4136470131108321</v>
      </c>
      <c r="DN7" s="4">
        <f t="shared" si="74"/>
        <v>1.7652284819438639</v>
      </c>
      <c r="DO7" s="10">
        <f t="shared" si="75"/>
        <v>4.79133596633935</v>
      </c>
      <c r="DP7" s="11">
        <f t="shared" si="76"/>
        <v>4.0062785630361155</v>
      </c>
      <c r="DQ7" s="11">
        <f t="shared" si="77"/>
        <v>3.178875495054696</v>
      </c>
      <c r="DR7" s="12">
        <f t="shared" si="78"/>
        <v>6.1841891736649677</v>
      </c>
      <c r="DS7" s="8">
        <f t="shared" si="79"/>
        <v>0.16505023006957589</v>
      </c>
      <c r="DT7" s="8">
        <f t="shared" si="80"/>
        <v>-0.29817328144923966</v>
      </c>
      <c r="DU7" s="8">
        <f t="shared" si="81"/>
        <v>-3.3024158655352187E-2</v>
      </c>
      <c r="DV7" s="8">
        <f t="shared" si="82"/>
        <v>0.46445847917129346</v>
      </c>
      <c r="DW7" s="13">
        <f t="shared" si="83"/>
        <v>1.7229023435463735</v>
      </c>
      <c r="DX7" s="14">
        <f t="shared" si="84"/>
        <v>-1.0255809475371309</v>
      </c>
      <c r="DY7" s="14">
        <f t="shared" si="85"/>
        <v>0.33902653250429171</v>
      </c>
      <c r="DZ7" s="15">
        <f t="shared" si="86"/>
        <v>2.5857644735726382</v>
      </c>
    </row>
    <row r="8" spans="1:130" ht="35" customHeight="1" thickBot="1" x14ac:dyDescent="0.2">
      <c r="A8" s="106" t="s">
        <v>52</v>
      </c>
      <c r="B8" s="101">
        <v>5</v>
      </c>
      <c r="C8" s="6">
        <v>21</v>
      </c>
      <c r="D8" s="7">
        <v>7</v>
      </c>
      <c r="E8" s="99">
        <v>10</v>
      </c>
      <c r="F8" s="80">
        <v>0.25778841940962105</v>
      </c>
      <c r="G8" s="73">
        <v>0.22155861979055477</v>
      </c>
      <c r="H8" s="31">
        <v>0.22233605171090817</v>
      </c>
      <c r="I8" s="76">
        <v>0.32276611449878756</v>
      </c>
      <c r="J8" s="78">
        <f t="shared" si="0"/>
        <v>0.74221158059037895</v>
      </c>
      <c r="K8" s="88">
        <f t="shared" si="87"/>
        <v>0.7776639482890918</v>
      </c>
      <c r="L8" s="88">
        <f t="shared" si="1"/>
        <v>0.67723388550121244</v>
      </c>
      <c r="M8" s="89">
        <f t="shared" si="2"/>
        <v>0.7784413802094452</v>
      </c>
      <c r="N8" s="80">
        <v>7.8923902724549258E-2</v>
      </c>
      <c r="O8" s="73">
        <v>0.11804501016257238</v>
      </c>
      <c r="P8" s="73">
        <v>4.5862584365897421E-2</v>
      </c>
      <c r="Q8" s="74">
        <v>3.8174546568619287E-2</v>
      </c>
      <c r="R8" s="31">
        <v>0.2298472721540559</v>
      </c>
      <c r="S8" s="73">
        <v>0.30721020034816027</v>
      </c>
      <c r="T8" s="73">
        <v>0.15646937330381946</v>
      </c>
      <c r="U8" s="74">
        <v>0.15256206868144498</v>
      </c>
      <c r="V8" s="31">
        <v>0.12421150937953303</v>
      </c>
      <c r="W8" s="73">
        <v>9.8828791315896655E-2</v>
      </c>
      <c r="X8" s="73">
        <v>0.25221371695375067</v>
      </c>
      <c r="Y8" s="74">
        <v>0.10672085106171703</v>
      </c>
      <c r="Z8" s="31">
        <v>4.7497213058153548E-2</v>
      </c>
      <c r="AA8" s="73">
        <v>3.2512287328628681E-2</v>
      </c>
      <c r="AB8" s="73">
        <v>0.12339011066239028</v>
      </c>
      <c r="AC8" s="76">
        <v>3.7037200428975049E-2</v>
      </c>
      <c r="AD8" s="92">
        <f t="shared" si="3"/>
        <v>0.13706245244091861</v>
      </c>
      <c r="AE8" s="8">
        <f t="shared" si="4"/>
        <v>-0.17327186994642405</v>
      </c>
      <c r="AF8" s="8">
        <f t="shared" si="5"/>
        <v>4.6978563759372198E-2</v>
      </c>
      <c r="AG8" s="93">
        <f t="shared" si="6"/>
        <v>0.2939141318662073</v>
      </c>
      <c r="AH8" s="33">
        <v>1</v>
      </c>
      <c r="AI8" s="33">
        <v>1</v>
      </c>
      <c r="AJ8" s="33">
        <v>1</v>
      </c>
      <c r="AK8" s="33">
        <v>1</v>
      </c>
      <c r="AL8" s="33">
        <v>2</v>
      </c>
      <c r="AM8" s="33">
        <v>2</v>
      </c>
      <c r="AN8" s="33">
        <v>2</v>
      </c>
      <c r="AO8" s="33">
        <v>1</v>
      </c>
      <c r="AP8" s="33">
        <v>1</v>
      </c>
      <c r="AQ8" s="33">
        <v>2</v>
      </c>
      <c r="AR8" s="33">
        <v>1</v>
      </c>
      <c r="AS8" s="33">
        <v>2</v>
      </c>
      <c r="AT8" s="33">
        <v>1</v>
      </c>
      <c r="AU8" s="33">
        <v>2</v>
      </c>
      <c r="AV8" s="33">
        <v>1</v>
      </c>
      <c r="AW8" s="33"/>
      <c r="AX8" s="33"/>
      <c r="AY8" s="10">
        <f t="shared" si="7"/>
        <v>0.46306191294738702</v>
      </c>
      <c r="AZ8" s="33">
        <f t="shared" si="8"/>
        <v>0.32069367332334303</v>
      </c>
      <c r="BA8" s="33">
        <f t="shared" si="9"/>
        <v>0.284999656382113</v>
      </c>
      <c r="BB8" s="33">
        <f t="shared" si="10"/>
        <v>0.158760621895224</v>
      </c>
      <c r="BC8" s="33">
        <f t="shared" si="11"/>
        <v>0.19297597389526502</v>
      </c>
      <c r="BD8" s="33">
        <f t="shared" si="12"/>
        <v>0.16697629909029199</v>
      </c>
      <c r="BE8" s="33">
        <f t="shared" si="13"/>
        <v>0.15361647368206602</v>
      </c>
      <c r="BF8" s="33">
        <f t="shared" si="14"/>
        <v>0.19027312078572201</v>
      </c>
      <c r="BG8" s="33">
        <f t="shared" si="15"/>
        <v>9.8390201012301712E-2</v>
      </c>
      <c r="BH8" s="33">
        <f t="shared" si="16"/>
        <v>0.119764542547356</v>
      </c>
      <c r="BI8" s="33">
        <f t="shared" si="17"/>
        <v>0.134754568765518</v>
      </c>
      <c r="BJ8" s="33">
        <f t="shared" si="18"/>
        <v>0.112471271482489</v>
      </c>
      <c r="BK8" s="33">
        <f t="shared" si="19"/>
        <v>0.42894856369141104</v>
      </c>
      <c r="BL8" s="33">
        <f t="shared" si="20"/>
        <v>8.6861094567638006E-2</v>
      </c>
      <c r="BM8" s="85">
        <f t="shared" si="21"/>
        <v>0.27383192300588199</v>
      </c>
      <c r="BN8" s="4">
        <f t="shared" si="22"/>
        <v>4.2809604531621055</v>
      </c>
      <c r="BO8" s="82">
        <f t="shared" si="23"/>
        <v>2.0188321997485499</v>
      </c>
      <c r="BP8" s="64">
        <f t="shared" si="24"/>
        <v>0.79686869690054396</v>
      </c>
      <c r="BQ8" s="62">
        <f t="shared" si="25"/>
        <v>0.334287882806583</v>
      </c>
      <c r="BR8" s="62">
        <f t="shared" si="26"/>
        <v>0.29187907469241003</v>
      </c>
      <c r="BS8" s="62">
        <f t="shared" si="27"/>
        <v>0.10207515027639101</v>
      </c>
      <c r="BT8" s="62">
        <f t="shared" si="28"/>
        <v>0.173102082094268</v>
      </c>
      <c r="BU8" s="62">
        <f t="shared" si="29"/>
        <v>0.13326546293842401</v>
      </c>
      <c r="BV8" s="62">
        <f t="shared" si="30"/>
        <v>0.13256882753268301</v>
      </c>
      <c r="BW8" s="62">
        <f t="shared" si="31"/>
        <v>0.19742495853533001</v>
      </c>
      <c r="BX8" s="62">
        <f t="shared" si="32"/>
        <v>0.10801390678914601</v>
      </c>
      <c r="BY8" s="62">
        <f t="shared" si="33"/>
        <v>9.7993042887777104E-2</v>
      </c>
      <c r="BZ8" s="62">
        <f t="shared" si="34"/>
        <v>0.148432384950552</v>
      </c>
      <c r="CA8" s="62">
        <f t="shared" si="35"/>
        <v>5.7942328063412304E-2</v>
      </c>
      <c r="CB8" s="62">
        <f t="shared" si="36"/>
        <v>0.34595600018435296</v>
      </c>
      <c r="CC8" s="62">
        <f t="shared" si="37"/>
        <v>0.10366935279478601</v>
      </c>
      <c r="CD8" s="84">
        <f t="shared" si="38"/>
        <v>0.28693462904123201</v>
      </c>
      <c r="CE8" s="4">
        <f t="shared" si="39"/>
        <v>5.1837279791502908</v>
      </c>
      <c r="CF8" s="4">
        <f t="shared" si="40"/>
        <v>1.9936643141479291</v>
      </c>
      <c r="CG8" s="64">
        <f t="shared" si="41"/>
        <v>4.47280956827871E-2</v>
      </c>
      <c r="CH8" s="62">
        <f t="shared" si="42"/>
        <v>0.436563006724276</v>
      </c>
      <c r="CI8" s="62">
        <f t="shared" si="43"/>
        <v>0.27827909745317297</v>
      </c>
      <c r="CJ8" s="62">
        <f t="shared" si="44"/>
        <v>0.32174260769184898</v>
      </c>
      <c r="CK8" s="62">
        <f t="shared" si="45"/>
        <v>0.20887517233609199</v>
      </c>
      <c r="CL8" s="62">
        <f t="shared" si="46"/>
        <v>0.16336790037249599</v>
      </c>
      <c r="CM8" s="62">
        <f t="shared" si="47"/>
        <v>0.17800947467104902</v>
      </c>
      <c r="CN8" s="62">
        <f t="shared" si="48"/>
        <v>0.284129787253108</v>
      </c>
      <c r="CO8" s="62">
        <f t="shared" si="49"/>
        <v>0.11792182130260599</v>
      </c>
      <c r="CP8" s="62">
        <f t="shared" si="50"/>
        <v>0.137789707905068</v>
      </c>
      <c r="CQ8" s="62">
        <f t="shared" si="51"/>
        <v>0.14844139278513699</v>
      </c>
      <c r="CR8" s="62">
        <f t="shared" si="52"/>
        <v>0.21702405535255601</v>
      </c>
      <c r="CS8" s="62">
        <f t="shared" si="53"/>
        <v>0.60709569056200596</v>
      </c>
      <c r="CT8" s="62">
        <f t="shared" si="54"/>
        <v>9.2571995776752306E-2</v>
      </c>
      <c r="CU8" s="84">
        <f t="shared" si="55"/>
        <v>0.27421054086065699</v>
      </c>
      <c r="CV8" s="4">
        <f t="shared" si="56"/>
        <v>3.6180758622572657</v>
      </c>
      <c r="CW8" s="4">
        <f t="shared" si="57"/>
        <v>2.5482242767983836</v>
      </c>
      <c r="CX8" s="64">
        <f t="shared" si="58"/>
        <v>0.17152916324779199</v>
      </c>
      <c r="CY8" s="62">
        <f t="shared" si="59"/>
        <v>0.25402552304591003</v>
      </c>
      <c r="CZ8" s="62">
        <f t="shared" si="60"/>
        <v>0.27820775417898103</v>
      </c>
      <c r="DA8" s="62">
        <f t="shared" si="61"/>
        <v>0.17036048730010703</v>
      </c>
      <c r="DB8" s="62">
        <f t="shared" si="62"/>
        <v>0.214046550284862</v>
      </c>
      <c r="DC8" s="62">
        <f t="shared" si="63"/>
        <v>0.21532362271781999</v>
      </c>
      <c r="DD8" s="62">
        <f t="shared" si="64"/>
        <v>0.17281672760782002</v>
      </c>
      <c r="DE8" s="62">
        <f t="shared" si="65"/>
        <v>0.14163573037713301</v>
      </c>
      <c r="DF8" s="62">
        <f t="shared" si="66"/>
        <v>7.69601460113815E-2</v>
      </c>
      <c r="DG8" s="62">
        <f t="shared" si="67"/>
        <v>0.14259637044947898</v>
      </c>
      <c r="DH8" s="62">
        <f t="shared" si="68"/>
        <v>0.11009885366714199</v>
      </c>
      <c r="DI8" s="62">
        <f t="shared" si="69"/>
        <v>0.14516313876405498</v>
      </c>
      <c r="DJ8" s="62">
        <f t="shared" si="70"/>
        <v>0.47086409472627105</v>
      </c>
      <c r="DK8" s="62">
        <f t="shared" si="71"/>
        <v>6.1142299690191498E-2</v>
      </c>
      <c r="DL8" s="84">
        <f t="shared" si="72"/>
        <v>0.255462455245829</v>
      </c>
      <c r="DM8" s="4">
        <f t="shared" si="73"/>
        <v>3.299371349877255</v>
      </c>
      <c r="DN8" s="4">
        <f t="shared" si="74"/>
        <v>1.8355545702533675</v>
      </c>
      <c r="DO8" s="10">
        <f t="shared" si="75"/>
        <v>6.2997926529106554</v>
      </c>
      <c r="DP8" s="11">
        <f t="shared" si="76"/>
        <v>6.1663001390556493</v>
      </c>
      <c r="DQ8" s="11">
        <f t="shared" si="77"/>
        <v>5.1349259201306223</v>
      </c>
      <c r="DR8" s="12">
        <f t="shared" si="78"/>
        <v>7.1773922932982197</v>
      </c>
      <c r="DS8" s="8">
        <f t="shared" si="79"/>
        <v>0.10172933946576784</v>
      </c>
      <c r="DT8" s="8">
        <f t="shared" si="80"/>
        <v>-0.13474728650997014</v>
      </c>
      <c r="DU8" s="8">
        <f t="shared" si="81"/>
        <v>3.1815475270026081E-2</v>
      </c>
      <c r="DV8" s="8">
        <f t="shared" si="82"/>
        <v>0.2287949224729913</v>
      </c>
      <c r="DW8" s="13">
        <f t="shared" si="83"/>
        <v>1.5931467367888017</v>
      </c>
      <c r="DX8" s="14">
        <f t="shared" si="84"/>
        <v>2.223240848435537E-2</v>
      </c>
      <c r="DY8" s="14">
        <f t="shared" si="85"/>
        <v>1.1490113106162654</v>
      </c>
      <c r="DZ8" s="15">
        <f t="shared" si="86"/>
        <v>1.8186805729799973</v>
      </c>
    </row>
    <row r="9" spans="1:130" ht="35" customHeight="1" thickBot="1" x14ac:dyDescent="0.2">
      <c r="A9" s="106" t="s">
        <v>53</v>
      </c>
      <c r="B9" s="101">
        <v>6</v>
      </c>
      <c r="C9" s="6">
        <v>33</v>
      </c>
      <c r="D9" s="6">
        <v>33</v>
      </c>
      <c r="E9" s="99">
        <v>4</v>
      </c>
      <c r="F9" s="80">
        <v>4.9581387298861822E-2</v>
      </c>
      <c r="G9" s="31">
        <v>4.9011978735287245E-2</v>
      </c>
      <c r="H9" s="31">
        <v>3.5253674901755079E-2</v>
      </c>
      <c r="I9" s="75">
        <v>5.6280039652693688E-2</v>
      </c>
      <c r="J9" s="78">
        <f t="shared" si="0"/>
        <v>0.95041861270113814</v>
      </c>
      <c r="K9" s="88">
        <f t="shared" si="87"/>
        <v>0.96474632509824487</v>
      </c>
      <c r="L9" s="88">
        <f t="shared" si="1"/>
        <v>0.94371996034730632</v>
      </c>
      <c r="M9" s="89">
        <f t="shared" si="2"/>
        <v>0.95098802126471271</v>
      </c>
      <c r="N9" s="80">
        <v>0.15811598330944615</v>
      </c>
      <c r="O9" s="73">
        <v>0.27297498807380938</v>
      </c>
      <c r="P9" s="73">
        <v>6.7595374161780686E-2</v>
      </c>
      <c r="Q9" s="74">
        <v>3.5777236082610221E-2</v>
      </c>
      <c r="R9" s="31">
        <v>0.28622991561844885</v>
      </c>
      <c r="S9" s="73">
        <v>0.37236122824581669</v>
      </c>
      <c r="T9" s="73">
        <v>0.12247100268916286</v>
      </c>
      <c r="U9" s="74">
        <v>0.23401928581575299</v>
      </c>
      <c r="V9" s="31">
        <v>0.14760972009102941</v>
      </c>
      <c r="W9" s="31">
        <v>0.11767461428067963</v>
      </c>
      <c r="X9" s="31">
        <v>0.191685561514124</v>
      </c>
      <c r="Y9" s="72">
        <v>0.1710489497557337</v>
      </c>
      <c r="Z9" s="31">
        <v>0.21336434830570289</v>
      </c>
      <c r="AA9" s="73">
        <v>7.9370547528816865E-2</v>
      </c>
      <c r="AB9" s="73">
        <v>0.50159271937176064</v>
      </c>
      <c r="AC9" s="76">
        <v>0.28078875226972089</v>
      </c>
      <c r="AD9" s="92">
        <f t="shared" si="3"/>
        <v>8.3371830531162705E-2</v>
      </c>
      <c r="AE9" s="8">
        <f t="shared" si="4"/>
        <v>-0.50321190403494109</v>
      </c>
      <c r="AF9" s="8">
        <f t="shared" si="5"/>
        <v>-0.18204118012709136</v>
      </c>
      <c r="AG9" s="93">
        <f t="shared" si="6"/>
        <v>0.44829105451012963</v>
      </c>
      <c r="AH9" s="33">
        <v>1</v>
      </c>
      <c r="AI9" s="33">
        <v>1</v>
      </c>
      <c r="AJ9" s="33">
        <v>2</v>
      </c>
      <c r="AK9" s="33">
        <v>1</v>
      </c>
      <c r="AL9" s="33">
        <v>1</v>
      </c>
      <c r="AM9" s="33">
        <v>2</v>
      </c>
      <c r="AN9" s="33">
        <v>2</v>
      </c>
      <c r="AO9" s="33">
        <v>1</v>
      </c>
      <c r="AP9" s="33">
        <v>2</v>
      </c>
      <c r="AQ9" s="33">
        <v>2</v>
      </c>
      <c r="AR9" s="33">
        <v>1</v>
      </c>
      <c r="AS9" s="33">
        <v>1</v>
      </c>
      <c r="AT9" s="33">
        <v>1</v>
      </c>
      <c r="AU9" s="33">
        <v>2</v>
      </c>
      <c r="AV9" s="33">
        <v>1</v>
      </c>
      <c r="AW9" s="33"/>
      <c r="AX9" s="33"/>
      <c r="AY9" s="10">
        <f t="shared" si="7"/>
        <v>0.46306191294738702</v>
      </c>
      <c r="AZ9" s="33">
        <f t="shared" si="8"/>
        <v>0.32069367332334303</v>
      </c>
      <c r="BA9" s="33">
        <f t="shared" si="9"/>
        <v>6.5450036928073899E-2</v>
      </c>
      <c r="BB9" s="33">
        <f t="shared" si="10"/>
        <v>0.158760621895224</v>
      </c>
      <c r="BC9" s="33">
        <f t="shared" si="11"/>
        <v>0.103468955586952</v>
      </c>
      <c r="BD9" s="33">
        <f t="shared" si="12"/>
        <v>0.16697629909029199</v>
      </c>
      <c r="BE9" s="33">
        <f t="shared" si="13"/>
        <v>0.15361647368206602</v>
      </c>
      <c r="BF9" s="33">
        <f t="shared" si="14"/>
        <v>0.19027312078572201</v>
      </c>
      <c r="BG9" s="33">
        <f t="shared" si="15"/>
        <v>0.155660627281966</v>
      </c>
      <c r="BH9" s="33">
        <f t="shared" si="16"/>
        <v>0.119764542547356</v>
      </c>
      <c r="BI9" s="33">
        <f t="shared" si="17"/>
        <v>0.134754568765518</v>
      </c>
      <c r="BJ9" s="33">
        <f t="shared" si="18"/>
        <v>0.105384838530011</v>
      </c>
      <c r="BK9" s="33">
        <f t="shared" si="19"/>
        <v>0.42894856369141104</v>
      </c>
      <c r="BL9" s="33">
        <f t="shared" si="20"/>
        <v>8.6861094567638006E-2</v>
      </c>
      <c r="BM9" s="85">
        <f t="shared" si="21"/>
        <v>0.27383192300588199</v>
      </c>
      <c r="BN9" s="4">
        <f t="shared" si="22"/>
        <v>4.0401515348506321</v>
      </c>
      <c r="BO9" s="82">
        <f t="shared" si="23"/>
        <v>1.986595607709901</v>
      </c>
      <c r="BP9" s="64">
        <f t="shared" si="24"/>
        <v>0.79686869690054396</v>
      </c>
      <c r="BQ9" s="62">
        <f t="shared" si="25"/>
        <v>0.334287882806583</v>
      </c>
      <c r="BR9" s="62">
        <f t="shared" si="26"/>
        <v>3.7272787702927301E-2</v>
      </c>
      <c r="BS9" s="62">
        <f t="shared" si="27"/>
        <v>0.10207515027639101</v>
      </c>
      <c r="BT9" s="62">
        <f t="shared" si="28"/>
        <v>0.12753483219081801</v>
      </c>
      <c r="BU9" s="62">
        <f t="shared" si="29"/>
        <v>0.13326546293842401</v>
      </c>
      <c r="BV9" s="62">
        <f t="shared" si="30"/>
        <v>0.13256882753268301</v>
      </c>
      <c r="BW9" s="62">
        <f t="shared" si="31"/>
        <v>0.19742495853533001</v>
      </c>
      <c r="BX9" s="62">
        <f t="shared" si="32"/>
        <v>0.13492457944950501</v>
      </c>
      <c r="BY9" s="62">
        <f t="shared" si="33"/>
        <v>9.7993042887777104E-2</v>
      </c>
      <c r="BZ9" s="62">
        <f t="shared" si="34"/>
        <v>0.148432384950552</v>
      </c>
      <c r="CA9" s="62">
        <f t="shared" si="35"/>
        <v>0.14247301570047</v>
      </c>
      <c r="CB9" s="62">
        <f t="shared" si="36"/>
        <v>0.34595600018435296</v>
      </c>
      <c r="CC9" s="62">
        <f t="shared" si="37"/>
        <v>0.10366935279478601</v>
      </c>
      <c r="CD9" s="84">
        <f t="shared" si="38"/>
        <v>0.28693462904123201</v>
      </c>
      <c r="CE9" s="4">
        <f t="shared" si="39"/>
        <v>5.1827137550719806</v>
      </c>
      <c r="CF9" s="4">
        <f t="shared" si="40"/>
        <v>1.9750077369048384</v>
      </c>
      <c r="CG9" s="64">
        <f t="shared" si="41"/>
        <v>4.47280956827871E-2</v>
      </c>
      <c r="CH9" s="62">
        <f t="shared" si="42"/>
        <v>0.436563006724276</v>
      </c>
      <c r="CI9" s="62">
        <f t="shared" si="43"/>
        <v>0.16825099127527299</v>
      </c>
      <c r="CJ9" s="62">
        <f t="shared" si="44"/>
        <v>0.32174260769184898</v>
      </c>
      <c r="CK9" s="62">
        <f t="shared" si="45"/>
        <v>0.137806148030516</v>
      </c>
      <c r="CL9" s="62">
        <f t="shared" si="46"/>
        <v>0.16336790037249599</v>
      </c>
      <c r="CM9" s="62">
        <f t="shared" si="47"/>
        <v>0.17800947467104902</v>
      </c>
      <c r="CN9" s="62">
        <f t="shared" si="48"/>
        <v>0.284129787253108</v>
      </c>
      <c r="CO9" s="62">
        <f t="shared" si="49"/>
        <v>0.203354283865052</v>
      </c>
      <c r="CP9" s="62">
        <f t="shared" si="50"/>
        <v>0.137789707905068</v>
      </c>
      <c r="CQ9" s="62">
        <f t="shared" si="51"/>
        <v>0.14844139278513699</v>
      </c>
      <c r="CR9" s="62">
        <f t="shared" si="52"/>
        <v>0.115692452134425</v>
      </c>
      <c r="CS9" s="62">
        <f t="shared" si="53"/>
        <v>0.60709569056200596</v>
      </c>
      <c r="CT9" s="62">
        <f t="shared" si="54"/>
        <v>9.2571995776752306E-2</v>
      </c>
      <c r="CU9" s="84">
        <f t="shared" si="55"/>
        <v>0.27421054086065699</v>
      </c>
      <c r="CV9" s="4">
        <f t="shared" si="56"/>
        <v>3.2040529464249721</v>
      </c>
      <c r="CW9" s="4">
        <f t="shared" si="57"/>
        <v>2.5625877150552538</v>
      </c>
      <c r="CX9" s="64">
        <f t="shared" si="58"/>
        <v>0.17152916324779199</v>
      </c>
      <c r="CY9" s="62">
        <f t="shared" si="59"/>
        <v>0.25402552304591003</v>
      </c>
      <c r="CZ9" s="62">
        <f t="shared" si="60"/>
        <v>6.2234087986965302E-2</v>
      </c>
      <c r="DA9" s="62">
        <f t="shared" si="61"/>
        <v>0.17036048730010703</v>
      </c>
      <c r="DB9" s="62">
        <f t="shared" si="62"/>
        <v>5.5859450386989098E-2</v>
      </c>
      <c r="DC9" s="62">
        <f t="shared" si="63"/>
        <v>0.21532362271781999</v>
      </c>
      <c r="DD9" s="62">
        <f t="shared" si="64"/>
        <v>0.17281672760782002</v>
      </c>
      <c r="DE9" s="62">
        <f t="shared" si="65"/>
        <v>0.14163573037713301</v>
      </c>
      <c r="DF9" s="62">
        <f t="shared" si="66"/>
        <v>0.16482115759975099</v>
      </c>
      <c r="DG9" s="62">
        <f t="shared" si="67"/>
        <v>0.14259637044947898</v>
      </c>
      <c r="DH9" s="62">
        <f t="shared" si="68"/>
        <v>0.11009885366714199</v>
      </c>
      <c r="DI9" s="62">
        <f t="shared" si="69"/>
        <v>4.95808466441236E-2</v>
      </c>
      <c r="DJ9" s="62">
        <f t="shared" si="70"/>
        <v>0.47086409472627105</v>
      </c>
      <c r="DK9" s="62">
        <f t="shared" si="71"/>
        <v>6.1142299690191498E-2</v>
      </c>
      <c r="DL9" s="84">
        <f t="shared" si="72"/>
        <v>0.255462455245829</v>
      </c>
      <c r="DM9" s="4">
        <f t="shared" si="73"/>
        <v>2.7966508073254448</v>
      </c>
      <c r="DN9" s="4">
        <f t="shared" si="74"/>
        <v>1.7652284819438639</v>
      </c>
      <c r="DO9" s="10">
        <f t="shared" si="75"/>
        <v>6.0267471425605326</v>
      </c>
      <c r="DP9" s="11">
        <f t="shared" si="76"/>
        <v>5.7666406614802259</v>
      </c>
      <c r="DQ9" s="11">
        <f t="shared" si="77"/>
        <v>4.5618792892693083</v>
      </c>
      <c r="DR9" s="12">
        <f t="shared" si="78"/>
        <v>7.1577214919768188</v>
      </c>
      <c r="DS9" s="8">
        <f t="shared" si="79"/>
        <v>7.9238139511782046E-2</v>
      </c>
      <c r="DT9" s="8">
        <f t="shared" si="80"/>
        <v>-0.48547183516340009</v>
      </c>
      <c r="DU9" s="8">
        <f t="shared" si="81"/>
        <v>-0.1717958952911155</v>
      </c>
      <c r="DV9" s="8">
        <f t="shared" si="82"/>
        <v>0.42631942287925961</v>
      </c>
      <c r="DW9" s="13">
        <f t="shared" si="83"/>
        <v>1.4186667556615178</v>
      </c>
      <c r="DX9" s="14">
        <f t="shared" si="84"/>
        <v>-1.754123627603863</v>
      </c>
      <c r="DY9" s="14">
        <f t="shared" si="85"/>
        <v>-0.39197540545858844</v>
      </c>
      <c r="DZ9" s="15">
        <f t="shared" si="86"/>
        <v>2.5688367803031031</v>
      </c>
    </row>
    <row r="10" spans="1:130" ht="42.75" customHeight="1" thickBot="1" x14ac:dyDescent="0.2">
      <c r="A10" s="106" t="s">
        <v>54</v>
      </c>
      <c r="B10" s="101">
        <v>7</v>
      </c>
      <c r="C10" s="6">
        <v>20</v>
      </c>
      <c r="D10" s="6">
        <v>19</v>
      </c>
      <c r="E10" s="100">
        <v>12</v>
      </c>
      <c r="F10" s="80">
        <v>0.31874368060285363</v>
      </c>
      <c r="G10" s="31">
        <v>0.29080514516038031</v>
      </c>
      <c r="H10" s="31">
        <v>0.31904074368638569</v>
      </c>
      <c r="I10" s="75">
        <v>0.35745706280451506</v>
      </c>
      <c r="J10" s="78">
        <f t="shared" si="0"/>
        <v>0.68125631939714637</v>
      </c>
      <c r="K10" s="88">
        <f t="shared" si="87"/>
        <v>0.68095925631361431</v>
      </c>
      <c r="L10" s="88">
        <f t="shared" si="1"/>
        <v>0.64254293719548494</v>
      </c>
      <c r="M10" s="89">
        <f t="shared" si="2"/>
        <v>0.70919485483961964</v>
      </c>
      <c r="N10" s="80">
        <v>6.1471851359952409E-2</v>
      </c>
      <c r="O10" s="73">
        <v>0.10048937627497027</v>
      </c>
      <c r="P10" s="73">
        <v>2.8989940972354956E-2</v>
      </c>
      <c r="Q10" s="74">
        <v>2.0627596583595583E-2</v>
      </c>
      <c r="R10" s="31">
        <v>0.19898677660270378</v>
      </c>
      <c r="S10" s="73">
        <v>0.28223624997009183</v>
      </c>
      <c r="T10" s="73">
        <v>0.13054420960693186</v>
      </c>
      <c r="U10" s="74">
        <v>0.11148422324364275</v>
      </c>
      <c r="V10" s="31">
        <v>0.10227197407456932</v>
      </c>
      <c r="W10" s="73">
        <v>6.7110658805502321E-2</v>
      </c>
      <c r="X10" s="73">
        <v>0.16554559838087118</v>
      </c>
      <c r="Y10" s="74">
        <v>0.12506085572903294</v>
      </c>
      <c r="Z10" s="31">
        <v>5.2295194351962171E-2</v>
      </c>
      <c r="AA10" s="73">
        <v>2.8783128225093241E-2</v>
      </c>
      <c r="AB10" s="73">
        <v>0.16647971258918437</v>
      </c>
      <c r="AC10" s="76">
        <v>3.7901114779638749E-2</v>
      </c>
      <c r="AD10" s="92">
        <f t="shared" si="3"/>
        <v>0.10589145953612467</v>
      </c>
      <c r="AE10" s="8">
        <f t="shared" si="4"/>
        <v>-0.17249116039076873</v>
      </c>
      <c r="AF10" s="8">
        <f t="shared" si="5"/>
        <v>-3.0850150681433368E-2</v>
      </c>
      <c r="AG10" s="93">
        <f t="shared" si="6"/>
        <v>0.28683183921446653</v>
      </c>
      <c r="AH10" s="33">
        <v>1</v>
      </c>
      <c r="AI10" s="33">
        <v>1</v>
      </c>
      <c r="AJ10" s="33">
        <v>2</v>
      </c>
      <c r="AK10" s="33">
        <v>2</v>
      </c>
      <c r="AL10" s="33">
        <v>2</v>
      </c>
      <c r="AM10" s="33">
        <v>1</v>
      </c>
      <c r="AN10" s="33">
        <v>2</v>
      </c>
      <c r="AO10" s="33">
        <v>2</v>
      </c>
      <c r="AP10" s="33">
        <v>2</v>
      </c>
      <c r="AQ10" s="33">
        <v>2</v>
      </c>
      <c r="AR10" s="33">
        <v>1</v>
      </c>
      <c r="AS10" s="33">
        <v>1</v>
      </c>
      <c r="AT10" s="33">
        <v>1</v>
      </c>
      <c r="AU10" s="33">
        <v>2</v>
      </c>
      <c r="AV10" s="33">
        <v>1</v>
      </c>
      <c r="AW10" s="33"/>
      <c r="AX10" s="33"/>
      <c r="AY10" s="10">
        <f t="shared" si="7"/>
        <v>0.46306191294738702</v>
      </c>
      <c r="AZ10" s="33">
        <f t="shared" si="8"/>
        <v>0.32069367332334303</v>
      </c>
      <c r="BA10" s="33">
        <f t="shared" si="9"/>
        <v>6.5450036928073899E-2</v>
      </c>
      <c r="BB10" s="33">
        <f t="shared" si="10"/>
        <v>0.13497820905855298</v>
      </c>
      <c r="BC10" s="33">
        <f t="shared" si="11"/>
        <v>0.19297597389526502</v>
      </c>
      <c r="BD10" s="33">
        <f t="shared" si="12"/>
        <v>0.120752123661808</v>
      </c>
      <c r="BE10" s="33">
        <f t="shared" si="13"/>
        <v>0.15361647368206602</v>
      </c>
      <c r="BF10" s="33">
        <f t="shared" si="14"/>
        <v>0.11636316019349299</v>
      </c>
      <c r="BG10" s="33">
        <f t="shared" si="15"/>
        <v>0.155660627281966</v>
      </c>
      <c r="BH10" s="33">
        <f t="shared" si="16"/>
        <v>0.119764542547356</v>
      </c>
      <c r="BI10" s="33">
        <f t="shared" si="17"/>
        <v>0.134754568765518</v>
      </c>
      <c r="BJ10" s="33">
        <f t="shared" si="18"/>
        <v>0.105384838530011</v>
      </c>
      <c r="BK10" s="33">
        <f t="shared" si="19"/>
        <v>0.42894856369141104</v>
      </c>
      <c r="BL10" s="33">
        <f t="shared" si="20"/>
        <v>8.6861094567638006E-2</v>
      </c>
      <c r="BM10" s="85">
        <f t="shared" si="21"/>
        <v>0.27383192300588199</v>
      </c>
      <c r="BN10" s="4">
        <f t="shared" si="22"/>
        <v>4.0163691220139608</v>
      </c>
      <c r="BO10" s="82">
        <f t="shared" si="23"/>
        <v>1.9559684899975012</v>
      </c>
      <c r="BP10" s="64">
        <f t="shared" si="24"/>
        <v>0.79686869690054396</v>
      </c>
      <c r="BQ10" s="62">
        <f t="shared" si="25"/>
        <v>0.334287882806583</v>
      </c>
      <c r="BR10" s="62">
        <f t="shared" si="26"/>
        <v>3.7272787702927301E-2</v>
      </c>
      <c r="BS10" s="62">
        <f t="shared" si="27"/>
        <v>0.17990105025540998</v>
      </c>
      <c r="BT10" s="62">
        <f t="shared" si="28"/>
        <v>0.173102082094268</v>
      </c>
      <c r="BU10" s="62">
        <f t="shared" si="29"/>
        <v>0.13968347265120301</v>
      </c>
      <c r="BV10" s="62">
        <f t="shared" si="30"/>
        <v>0.13256882753268301</v>
      </c>
      <c r="BW10" s="62">
        <f t="shared" si="31"/>
        <v>0.10672295643860799</v>
      </c>
      <c r="BX10" s="62">
        <f t="shared" si="32"/>
        <v>0.13492457944950501</v>
      </c>
      <c r="BY10" s="62">
        <f t="shared" si="33"/>
        <v>9.7993042887777104E-2</v>
      </c>
      <c r="BZ10" s="62">
        <f t="shared" si="34"/>
        <v>0.148432384950552</v>
      </c>
      <c r="CA10" s="62">
        <f t="shared" si="35"/>
        <v>0.14247301570047</v>
      </c>
      <c r="CB10" s="62">
        <f t="shared" si="36"/>
        <v>0.34595600018435296</v>
      </c>
      <c r="CC10" s="62">
        <f t="shared" si="37"/>
        <v>0.10366935279478601</v>
      </c>
      <c r="CD10" s="84">
        <f t="shared" si="38"/>
        <v>0.28693462904123201</v>
      </c>
      <c r="CE10" s="4">
        <f t="shared" si="39"/>
        <v>5.2605396550510006</v>
      </c>
      <c r="CF10" s="4">
        <f t="shared" si="40"/>
        <v>1.9362909944243454</v>
      </c>
      <c r="CG10" s="64">
        <f t="shared" si="41"/>
        <v>4.47280956827871E-2</v>
      </c>
      <c r="CH10" s="62">
        <f t="shared" si="42"/>
        <v>0.436563006724276</v>
      </c>
      <c r="CI10" s="62">
        <f t="shared" si="43"/>
        <v>0.16825099127527299</v>
      </c>
      <c r="CJ10" s="62">
        <f t="shared" si="44"/>
        <v>7.9329851527463302E-2</v>
      </c>
      <c r="CK10" s="62">
        <f t="shared" si="45"/>
        <v>0.20887517233609199</v>
      </c>
      <c r="CL10" s="62">
        <f t="shared" si="46"/>
        <v>0.20438615068233101</v>
      </c>
      <c r="CM10" s="62">
        <f t="shared" si="47"/>
        <v>0.17800947467104902</v>
      </c>
      <c r="CN10" s="62">
        <f t="shared" si="48"/>
        <v>0.11235832379086601</v>
      </c>
      <c r="CO10" s="62">
        <f t="shared" si="49"/>
        <v>0.203354283865052</v>
      </c>
      <c r="CP10" s="62">
        <f t="shared" si="50"/>
        <v>0.137789707905068</v>
      </c>
      <c r="CQ10" s="62">
        <f t="shared" si="51"/>
        <v>0.14844139278513699</v>
      </c>
      <c r="CR10" s="62">
        <f t="shared" si="52"/>
        <v>0.115692452134425</v>
      </c>
      <c r="CS10" s="62">
        <f t="shared" si="53"/>
        <v>0.60709569056200596</v>
      </c>
      <c r="CT10" s="62">
        <f t="shared" si="54"/>
        <v>9.2571995776752306E-2</v>
      </c>
      <c r="CU10" s="84">
        <f t="shared" si="55"/>
        <v>0.27421054086065699</v>
      </c>
      <c r="CV10" s="4">
        <f t="shared" si="56"/>
        <v>2.9616401902605869</v>
      </c>
      <c r="CW10" s="4">
        <f t="shared" si="57"/>
        <v>2.5029035262084229</v>
      </c>
      <c r="CX10" s="64">
        <f t="shared" si="58"/>
        <v>0.17152916324779199</v>
      </c>
      <c r="CY10" s="62">
        <f t="shared" si="59"/>
        <v>0.25402552304591003</v>
      </c>
      <c r="CZ10" s="62">
        <f t="shared" si="60"/>
        <v>6.2234087986965302E-2</v>
      </c>
      <c r="DA10" s="62">
        <f t="shared" si="61"/>
        <v>9.5476546178607805E-2</v>
      </c>
      <c r="DB10" s="62">
        <f t="shared" si="62"/>
        <v>0.214046550284862</v>
      </c>
      <c r="DC10" s="62">
        <f t="shared" si="63"/>
        <v>5.9955341799952995E-2</v>
      </c>
      <c r="DD10" s="62">
        <f t="shared" si="64"/>
        <v>0.17281672760782002</v>
      </c>
      <c r="DE10" s="62">
        <f t="shared" si="65"/>
        <v>0.13141463692318101</v>
      </c>
      <c r="DF10" s="62">
        <f t="shared" si="66"/>
        <v>0.16482115759975099</v>
      </c>
      <c r="DG10" s="62">
        <f t="shared" si="67"/>
        <v>0.14259637044947898</v>
      </c>
      <c r="DH10" s="62">
        <f t="shared" si="68"/>
        <v>0.11009885366714199</v>
      </c>
      <c r="DI10" s="62">
        <f t="shared" si="69"/>
        <v>4.95808466441236E-2</v>
      </c>
      <c r="DJ10" s="62">
        <f t="shared" si="70"/>
        <v>0.47086409472627105</v>
      </c>
      <c r="DK10" s="62">
        <f t="shared" si="71"/>
        <v>6.1142299690191498E-2</v>
      </c>
      <c r="DL10" s="84">
        <f t="shared" si="72"/>
        <v>0.255462455245829</v>
      </c>
      <c r="DM10" s="4">
        <f t="shared" si="73"/>
        <v>2.721766866203946</v>
      </c>
      <c r="DN10" s="4">
        <f t="shared" si="74"/>
        <v>1.757826207469918</v>
      </c>
      <c r="DO10" s="10">
        <f t="shared" si="75"/>
        <v>5.9723376120114615</v>
      </c>
      <c r="DP10" s="11">
        <f t="shared" si="76"/>
        <v>5.4645437164690094</v>
      </c>
      <c r="DQ10" s="11">
        <f t="shared" si="77"/>
        <v>4.4795930736738638</v>
      </c>
      <c r="DR10" s="12">
        <f t="shared" si="78"/>
        <v>7.1968306494753458</v>
      </c>
      <c r="DS10" s="8">
        <f t="shared" si="79"/>
        <v>7.2139225979172147E-2</v>
      </c>
      <c r="DT10" s="8">
        <f t="shared" si="80"/>
        <v>-0.11745945230037023</v>
      </c>
      <c r="DU10" s="8">
        <f t="shared" si="81"/>
        <v>-1.9822546431771487E-2</v>
      </c>
      <c r="DV10" s="8">
        <f t="shared" si="82"/>
        <v>0.2034196645750847</v>
      </c>
      <c r="DW10" s="13">
        <f t="shared" si="83"/>
        <v>1.3686388580315252</v>
      </c>
      <c r="DX10" s="14">
        <f t="shared" si="84"/>
        <v>2.9345213005927517E-2</v>
      </c>
      <c r="DY10" s="14">
        <f t="shared" si="85"/>
        <v>0.66639476572580914</v>
      </c>
      <c r="DZ10" s="15">
        <f t="shared" si="86"/>
        <v>1.7245414691509673</v>
      </c>
    </row>
    <row r="11" spans="1:130" ht="35" customHeight="1" thickBot="1" x14ac:dyDescent="0.2">
      <c r="A11" s="106" t="s">
        <v>55</v>
      </c>
      <c r="B11" s="101">
        <v>8</v>
      </c>
      <c r="C11" s="6">
        <v>28</v>
      </c>
      <c r="D11" s="6">
        <v>20</v>
      </c>
      <c r="E11" s="99">
        <v>8</v>
      </c>
      <c r="F11" s="80">
        <v>0.22821605205564197</v>
      </c>
      <c r="G11" s="73">
        <v>0.17525622069544042</v>
      </c>
      <c r="H11" s="31">
        <v>0.24638723510507035</v>
      </c>
      <c r="I11" s="76">
        <v>0.29434090367220872</v>
      </c>
      <c r="J11" s="78">
        <f t="shared" si="0"/>
        <v>0.77178394794435801</v>
      </c>
      <c r="K11" s="88">
        <f t="shared" si="87"/>
        <v>0.75361276489492968</v>
      </c>
      <c r="L11" s="88">
        <f t="shared" si="1"/>
        <v>0.70565909632779134</v>
      </c>
      <c r="M11" s="89">
        <f t="shared" si="2"/>
        <v>0.82474377930455955</v>
      </c>
      <c r="N11" s="80">
        <v>0.10427478406223903</v>
      </c>
      <c r="O11" s="73">
        <v>0.17815603463651786</v>
      </c>
      <c r="P11" s="73">
        <v>3.0435430465972892E-2</v>
      </c>
      <c r="Q11" s="74">
        <v>3.201952607413952E-2</v>
      </c>
      <c r="R11" s="31">
        <v>0.21140880917978402</v>
      </c>
      <c r="S11" s="73">
        <v>0.28793294120715707</v>
      </c>
      <c r="T11" s="73">
        <v>0.12206852564149942</v>
      </c>
      <c r="U11" s="74">
        <v>0.14187067555059379</v>
      </c>
      <c r="V11" s="31">
        <v>0.10872359821156193</v>
      </c>
      <c r="W11" s="73">
        <v>8.1640079963445591E-2</v>
      </c>
      <c r="X11" s="73">
        <v>0.26207742811941653</v>
      </c>
      <c r="Y11" s="74">
        <v>8.3144953801781732E-2</v>
      </c>
      <c r="Z11" s="31">
        <v>8.9701874497527159E-2</v>
      </c>
      <c r="AA11" s="73">
        <v>3.3751111879816331E-2</v>
      </c>
      <c r="AB11" s="73">
        <v>0.20885163146095573</v>
      </c>
      <c r="AC11" s="76">
        <v>0.11835197517675149</v>
      </c>
      <c r="AD11" s="92">
        <f t="shared" si="3"/>
        <v>0.11725812053293398</v>
      </c>
      <c r="AE11" s="8">
        <f t="shared" si="4"/>
        <v>-0.31842510347289998</v>
      </c>
      <c r="AF11" s="8">
        <f t="shared" si="5"/>
        <v>-2.7606727353799904E-2</v>
      </c>
      <c r="AG11" s="93">
        <f t="shared" si="6"/>
        <v>0.35069778400041302</v>
      </c>
      <c r="AH11" s="33">
        <v>1</v>
      </c>
      <c r="AI11" s="33">
        <v>1</v>
      </c>
      <c r="AJ11" s="33">
        <v>1</v>
      </c>
      <c r="AK11" s="33">
        <v>1</v>
      </c>
      <c r="AL11" s="33">
        <v>2</v>
      </c>
      <c r="AM11" s="33">
        <v>1</v>
      </c>
      <c r="AN11" s="33">
        <v>2</v>
      </c>
      <c r="AO11" s="33">
        <v>2</v>
      </c>
      <c r="AP11" s="33">
        <v>2</v>
      </c>
      <c r="AQ11" s="33">
        <v>2</v>
      </c>
      <c r="AR11" s="33">
        <v>1</v>
      </c>
      <c r="AS11" s="33">
        <v>1</v>
      </c>
      <c r="AT11" s="33">
        <v>2</v>
      </c>
      <c r="AU11" s="33">
        <v>1</v>
      </c>
      <c r="AV11" s="33">
        <v>1</v>
      </c>
      <c r="AW11" s="33"/>
      <c r="AX11" s="33"/>
      <c r="AY11" s="10">
        <f t="shared" si="7"/>
        <v>0.46306191294738702</v>
      </c>
      <c r="AZ11" s="33">
        <f t="shared" si="8"/>
        <v>0.32069367332334303</v>
      </c>
      <c r="BA11" s="33">
        <f t="shared" si="9"/>
        <v>0.284999656382113</v>
      </c>
      <c r="BB11" s="33">
        <f t="shared" si="10"/>
        <v>0.158760621895224</v>
      </c>
      <c r="BC11" s="33">
        <f t="shared" si="11"/>
        <v>0.19297597389526502</v>
      </c>
      <c r="BD11" s="33">
        <f t="shared" si="12"/>
        <v>0.120752123661808</v>
      </c>
      <c r="BE11" s="33">
        <f t="shared" si="13"/>
        <v>0.15361647368206602</v>
      </c>
      <c r="BF11" s="33">
        <f t="shared" si="14"/>
        <v>0.11636316019349299</v>
      </c>
      <c r="BG11" s="33">
        <f t="shared" si="15"/>
        <v>0.155660627281966</v>
      </c>
      <c r="BH11" s="33">
        <f t="shared" si="16"/>
        <v>0.119764542547356</v>
      </c>
      <c r="BI11" s="33">
        <f t="shared" si="17"/>
        <v>0.134754568765518</v>
      </c>
      <c r="BJ11" s="33">
        <f t="shared" si="18"/>
        <v>0.105384838530011</v>
      </c>
      <c r="BK11" s="33">
        <f t="shared" si="19"/>
        <v>1.71448382843499E-2</v>
      </c>
      <c r="BL11" s="33">
        <f t="shared" si="20"/>
        <v>0.10469163967285</v>
      </c>
      <c r="BM11" s="85">
        <f t="shared" si="21"/>
        <v>0.27383192300588199</v>
      </c>
      <c r="BN11" s="4">
        <f t="shared" si="22"/>
        <v>3.0421205231886996</v>
      </c>
      <c r="BO11" s="82">
        <f t="shared" si="23"/>
        <v>1.9559684899975012</v>
      </c>
      <c r="BP11" s="64">
        <f t="shared" si="24"/>
        <v>0.79686869690054396</v>
      </c>
      <c r="BQ11" s="62">
        <f t="shared" si="25"/>
        <v>0.334287882806583</v>
      </c>
      <c r="BR11" s="62">
        <f t="shared" si="26"/>
        <v>0.29187907469241003</v>
      </c>
      <c r="BS11" s="62">
        <f t="shared" si="27"/>
        <v>0.10207515027639101</v>
      </c>
      <c r="BT11" s="62">
        <f t="shared" si="28"/>
        <v>0.173102082094268</v>
      </c>
      <c r="BU11" s="62">
        <f t="shared" si="29"/>
        <v>0.13968347265120301</v>
      </c>
      <c r="BV11" s="62">
        <f t="shared" si="30"/>
        <v>0.13256882753268301</v>
      </c>
      <c r="BW11" s="62">
        <f t="shared" si="31"/>
        <v>0.10672295643860799</v>
      </c>
      <c r="BX11" s="62">
        <f t="shared" si="32"/>
        <v>0.13492457944950501</v>
      </c>
      <c r="BY11" s="62">
        <f t="shared" si="33"/>
        <v>9.7993042887777104E-2</v>
      </c>
      <c r="BZ11" s="62">
        <f t="shared" si="34"/>
        <v>0.148432384950552</v>
      </c>
      <c r="CA11" s="62">
        <f t="shared" si="35"/>
        <v>0.14247301570047</v>
      </c>
      <c r="CB11" s="62">
        <f t="shared" si="36"/>
        <v>2.14452274137358E-2</v>
      </c>
      <c r="CC11" s="62">
        <f t="shared" si="37"/>
        <v>5.7895507324300197E-2</v>
      </c>
      <c r="CD11" s="84">
        <f t="shared" si="38"/>
        <v>0.28693462904123201</v>
      </c>
      <c r="CE11" s="4">
        <f t="shared" si="39"/>
        <v>4.4180138782791261</v>
      </c>
      <c r="CF11" s="4">
        <f t="shared" si="40"/>
        <v>1.9362909944243454</v>
      </c>
      <c r="CG11" s="64">
        <f t="shared" si="41"/>
        <v>4.47280956827871E-2</v>
      </c>
      <c r="CH11" s="62">
        <f t="shared" si="42"/>
        <v>0.436563006724276</v>
      </c>
      <c r="CI11" s="62">
        <f t="shared" si="43"/>
        <v>0.27827909745317297</v>
      </c>
      <c r="CJ11" s="62">
        <f t="shared" si="44"/>
        <v>0.32174260769184898</v>
      </c>
      <c r="CK11" s="62">
        <f t="shared" si="45"/>
        <v>0.20887517233609199</v>
      </c>
      <c r="CL11" s="62">
        <f t="shared" si="46"/>
        <v>0.20438615068233101</v>
      </c>
      <c r="CM11" s="62">
        <f t="shared" si="47"/>
        <v>0.17800947467104902</v>
      </c>
      <c r="CN11" s="62">
        <f t="shared" si="48"/>
        <v>0.11235832379086601</v>
      </c>
      <c r="CO11" s="62">
        <f t="shared" si="49"/>
        <v>0.203354283865052</v>
      </c>
      <c r="CP11" s="62">
        <f t="shared" si="50"/>
        <v>0.137789707905068</v>
      </c>
      <c r="CQ11" s="62">
        <f t="shared" si="51"/>
        <v>0.14844139278513699</v>
      </c>
      <c r="CR11" s="62">
        <f t="shared" si="52"/>
        <v>0.115692452134425</v>
      </c>
      <c r="CS11" s="62">
        <f t="shared" si="53"/>
        <v>2.0308324413969001E-2</v>
      </c>
      <c r="CT11" s="62">
        <f t="shared" si="54"/>
        <v>0.24397930084842301</v>
      </c>
      <c r="CU11" s="84">
        <f t="shared" si="55"/>
        <v>0.27421054086065699</v>
      </c>
      <c r="CV11" s="4">
        <f t="shared" si="56"/>
        <v>1.7051262592304324</v>
      </c>
      <c r="CW11" s="4">
        <f t="shared" si="57"/>
        <v>2.5029035262084229</v>
      </c>
      <c r="CX11" s="64">
        <f t="shared" si="58"/>
        <v>0.17152916324779199</v>
      </c>
      <c r="CY11" s="62">
        <f t="shared" si="59"/>
        <v>0.25402552304591003</v>
      </c>
      <c r="CZ11" s="62">
        <f t="shared" si="60"/>
        <v>0.27820775417898103</v>
      </c>
      <c r="DA11" s="62">
        <f t="shared" si="61"/>
        <v>0.17036048730010703</v>
      </c>
      <c r="DB11" s="62">
        <f t="shared" si="62"/>
        <v>0.214046550284862</v>
      </c>
      <c r="DC11" s="62">
        <f t="shared" si="63"/>
        <v>5.9955341799952995E-2</v>
      </c>
      <c r="DD11" s="62">
        <f t="shared" si="64"/>
        <v>0.17281672760782002</v>
      </c>
      <c r="DE11" s="62">
        <f t="shared" si="65"/>
        <v>0.13141463692318101</v>
      </c>
      <c r="DF11" s="62">
        <f t="shared" si="66"/>
        <v>0.16482115759975099</v>
      </c>
      <c r="DG11" s="62">
        <f t="shared" si="67"/>
        <v>0.14259637044947898</v>
      </c>
      <c r="DH11" s="62">
        <f t="shared" si="68"/>
        <v>0.11009885366714199</v>
      </c>
      <c r="DI11" s="62">
        <f t="shared" si="69"/>
        <v>4.95808466441236E-2</v>
      </c>
      <c r="DJ11" s="62">
        <f t="shared" si="70"/>
        <v>9.8628299880668506E-3</v>
      </c>
      <c r="DK11" s="62">
        <f t="shared" si="71"/>
        <v>0.11231375826206599</v>
      </c>
      <c r="DL11" s="84">
        <f t="shared" si="72"/>
        <v>0.255462455245829</v>
      </c>
      <c r="DM11" s="4">
        <f t="shared" si="73"/>
        <v>1.6807921378747221</v>
      </c>
      <c r="DN11" s="4">
        <f t="shared" si="74"/>
        <v>1.757826207469918</v>
      </c>
      <c r="DO11" s="10">
        <f t="shared" si="75"/>
        <v>4.9980890131862008</v>
      </c>
      <c r="DP11" s="11">
        <f t="shared" si="76"/>
        <v>4.2080297854388551</v>
      </c>
      <c r="DQ11" s="11">
        <f t="shared" si="77"/>
        <v>3.4386183453446399</v>
      </c>
      <c r="DR11" s="12">
        <f t="shared" si="78"/>
        <v>6.3543048727034712</v>
      </c>
      <c r="DS11" s="8">
        <f t="shared" si="79"/>
        <v>9.049793519344318E-2</v>
      </c>
      <c r="DT11" s="8">
        <f t="shared" si="80"/>
        <v>-0.23996922264016624</v>
      </c>
      <c r="DU11" s="8">
        <f t="shared" si="81"/>
        <v>-1.9480938277050157E-2</v>
      </c>
      <c r="DV11" s="8">
        <f t="shared" si="82"/>
        <v>0.28923581577023472</v>
      </c>
      <c r="DW11" s="13">
        <f t="shared" si="83"/>
        <v>1.3210340821593058</v>
      </c>
      <c r="DX11" s="14">
        <f t="shared" si="84"/>
        <v>-0.71568709981840062</v>
      </c>
      <c r="DY11" s="14">
        <f t="shared" si="85"/>
        <v>0.48142050218344523</v>
      </c>
      <c r="DZ11" s="15">
        <f t="shared" si="86"/>
        <v>1.9404438722025108</v>
      </c>
    </row>
    <row r="12" spans="1:130" ht="35" customHeight="1" thickBot="1" x14ac:dyDescent="0.2">
      <c r="A12" s="106" t="s">
        <v>56</v>
      </c>
      <c r="B12" s="101">
        <v>9</v>
      </c>
      <c r="C12" s="6">
        <v>26</v>
      </c>
      <c r="D12" s="6">
        <v>28</v>
      </c>
      <c r="E12" s="100">
        <v>11</v>
      </c>
      <c r="F12" s="80">
        <v>0.18877017486204595</v>
      </c>
      <c r="G12" s="73">
        <v>0.15593440642497244</v>
      </c>
      <c r="H12" s="31">
        <v>0.1855352807991843</v>
      </c>
      <c r="I12" s="76">
        <v>0.23574712225332889</v>
      </c>
      <c r="J12" s="78">
        <f t="shared" si="0"/>
        <v>0.81122982513795405</v>
      </c>
      <c r="K12" s="88">
        <f t="shared" si="87"/>
        <v>0.81446471920081565</v>
      </c>
      <c r="L12" s="88">
        <f t="shared" si="1"/>
        <v>0.76425287774667106</v>
      </c>
      <c r="M12" s="89">
        <f t="shared" si="2"/>
        <v>0.84406559357502753</v>
      </c>
      <c r="N12" s="80">
        <v>0.11930406424196779</v>
      </c>
      <c r="O12" s="73">
        <v>0.20045028710093227</v>
      </c>
      <c r="P12" s="73">
        <v>5.1961611589663767E-2</v>
      </c>
      <c r="Q12" s="74">
        <v>3.4271562206416709E-2</v>
      </c>
      <c r="R12" s="31">
        <v>0.20777154153892469</v>
      </c>
      <c r="S12" s="73">
        <v>0.26720142776414846</v>
      </c>
      <c r="T12" s="73">
        <v>0.16914859315822753</v>
      </c>
      <c r="U12" s="74">
        <v>0.14108503751010987</v>
      </c>
      <c r="V12" s="31">
        <v>0.13229681760167167</v>
      </c>
      <c r="W12" s="31">
        <v>0.13633344981995993</v>
      </c>
      <c r="X12" s="31">
        <v>0.16745620100793099</v>
      </c>
      <c r="Y12" s="72">
        <v>0.11218990975323409</v>
      </c>
      <c r="Z12" s="31">
        <v>0.13515811102108097</v>
      </c>
      <c r="AA12" s="73">
        <v>5.8872549286574503E-2</v>
      </c>
      <c r="AB12" s="73">
        <v>0.3125940668165586</v>
      </c>
      <c r="AC12" s="76">
        <v>0.16804380656311946</v>
      </c>
      <c r="AD12" s="92">
        <f t="shared" si="3"/>
        <v>5.9620677158139818E-2</v>
      </c>
      <c r="AE12" s="8">
        <f t="shared" si="4"/>
        <v>-0.25894006307659834</v>
      </c>
      <c r="AF12" s="8">
        <f t="shared" si="5"/>
        <v>-0.10487711659982699</v>
      </c>
      <c r="AG12" s="93">
        <f t="shared" si="6"/>
        <v>0.27244571575854631</v>
      </c>
      <c r="AH12" s="33">
        <v>1</v>
      </c>
      <c r="AI12" s="33">
        <v>1</v>
      </c>
      <c r="AJ12" s="33">
        <v>2</v>
      </c>
      <c r="AK12" s="33">
        <v>1</v>
      </c>
      <c r="AL12" s="33">
        <v>2</v>
      </c>
      <c r="AM12" s="33">
        <v>1</v>
      </c>
      <c r="AN12" s="33">
        <v>2</v>
      </c>
      <c r="AO12" s="33">
        <v>2</v>
      </c>
      <c r="AP12" s="33">
        <v>2</v>
      </c>
      <c r="AQ12" s="33">
        <v>2</v>
      </c>
      <c r="AR12" s="33">
        <v>1</v>
      </c>
      <c r="AS12" s="33">
        <v>1</v>
      </c>
      <c r="AT12" s="33">
        <v>1</v>
      </c>
      <c r="AU12" s="33">
        <v>2</v>
      </c>
      <c r="AV12" s="33">
        <v>1</v>
      </c>
      <c r="AW12" s="33"/>
      <c r="AX12" s="33"/>
      <c r="AY12" s="10">
        <f t="shared" si="7"/>
        <v>0.46306191294738702</v>
      </c>
      <c r="AZ12" s="33">
        <f t="shared" si="8"/>
        <v>0.32069367332334303</v>
      </c>
      <c r="BA12" s="33">
        <f t="shared" si="9"/>
        <v>6.5450036928073899E-2</v>
      </c>
      <c r="BB12" s="33">
        <f t="shared" si="10"/>
        <v>0.158760621895224</v>
      </c>
      <c r="BC12" s="33">
        <f t="shared" si="11"/>
        <v>0.19297597389526502</v>
      </c>
      <c r="BD12" s="33">
        <f t="shared" si="12"/>
        <v>0.120752123661808</v>
      </c>
      <c r="BE12" s="33">
        <f t="shared" si="13"/>
        <v>0.15361647368206602</v>
      </c>
      <c r="BF12" s="33">
        <f t="shared" si="14"/>
        <v>0.11636316019349299</v>
      </c>
      <c r="BG12" s="33">
        <f t="shared" si="15"/>
        <v>0.155660627281966</v>
      </c>
      <c r="BH12" s="33">
        <f t="shared" si="16"/>
        <v>0.119764542547356</v>
      </c>
      <c r="BI12" s="33">
        <f t="shared" si="17"/>
        <v>0.134754568765518</v>
      </c>
      <c r="BJ12" s="33">
        <f t="shared" si="18"/>
        <v>0.105384838530011</v>
      </c>
      <c r="BK12" s="33">
        <f t="shared" si="19"/>
        <v>0.42894856369141104</v>
      </c>
      <c r="BL12" s="33">
        <f t="shared" si="20"/>
        <v>8.6861094567638006E-2</v>
      </c>
      <c r="BM12" s="85">
        <f t="shared" si="21"/>
        <v>0.27383192300588199</v>
      </c>
      <c r="BN12" s="4">
        <f t="shared" si="22"/>
        <v>4.0401515348506321</v>
      </c>
      <c r="BO12" s="82">
        <f t="shared" si="23"/>
        <v>1.9559684899975012</v>
      </c>
      <c r="BP12" s="64">
        <f t="shared" si="24"/>
        <v>0.79686869690054396</v>
      </c>
      <c r="BQ12" s="62">
        <f t="shared" si="25"/>
        <v>0.334287882806583</v>
      </c>
      <c r="BR12" s="62">
        <f t="shared" si="26"/>
        <v>3.7272787702927301E-2</v>
      </c>
      <c r="BS12" s="62">
        <f t="shared" si="27"/>
        <v>0.10207515027639101</v>
      </c>
      <c r="BT12" s="62">
        <f t="shared" si="28"/>
        <v>0.173102082094268</v>
      </c>
      <c r="BU12" s="62">
        <f t="shared" si="29"/>
        <v>0.13968347265120301</v>
      </c>
      <c r="BV12" s="62">
        <f t="shared" si="30"/>
        <v>0.13256882753268301</v>
      </c>
      <c r="BW12" s="62">
        <f t="shared" si="31"/>
        <v>0.10672295643860799</v>
      </c>
      <c r="BX12" s="62">
        <f t="shared" si="32"/>
        <v>0.13492457944950501</v>
      </c>
      <c r="BY12" s="62">
        <f t="shared" si="33"/>
        <v>9.7993042887777104E-2</v>
      </c>
      <c r="BZ12" s="62">
        <f t="shared" si="34"/>
        <v>0.148432384950552</v>
      </c>
      <c r="CA12" s="62">
        <f t="shared" si="35"/>
        <v>0.14247301570047</v>
      </c>
      <c r="CB12" s="62">
        <f t="shared" si="36"/>
        <v>0.34595600018435296</v>
      </c>
      <c r="CC12" s="62">
        <f t="shared" si="37"/>
        <v>0.10366935279478601</v>
      </c>
      <c r="CD12" s="84">
        <f t="shared" si="38"/>
        <v>0.28693462904123201</v>
      </c>
      <c r="CE12" s="4">
        <f t="shared" si="39"/>
        <v>5.1827137550719806</v>
      </c>
      <c r="CF12" s="4">
        <f t="shared" si="40"/>
        <v>1.9362909944243454</v>
      </c>
      <c r="CG12" s="64">
        <f t="shared" si="41"/>
        <v>4.47280956827871E-2</v>
      </c>
      <c r="CH12" s="62">
        <f t="shared" si="42"/>
        <v>0.436563006724276</v>
      </c>
      <c r="CI12" s="62">
        <f t="shared" si="43"/>
        <v>0.16825099127527299</v>
      </c>
      <c r="CJ12" s="62">
        <f t="shared" si="44"/>
        <v>0.32174260769184898</v>
      </c>
      <c r="CK12" s="62">
        <f t="shared" si="45"/>
        <v>0.20887517233609199</v>
      </c>
      <c r="CL12" s="62">
        <f t="shared" si="46"/>
        <v>0.20438615068233101</v>
      </c>
      <c r="CM12" s="62">
        <f t="shared" si="47"/>
        <v>0.17800947467104902</v>
      </c>
      <c r="CN12" s="62">
        <f t="shared" si="48"/>
        <v>0.11235832379086601</v>
      </c>
      <c r="CO12" s="62">
        <f t="shared" si="49"/>
        <v>0.203354283865052</v>
      </c>
      <c r="CP12" s="62">
        <f t="shared" si="50"/>
        <v>0.137789707905068</v>
      </c>
      <c r="CQ12" s="62">
        <f t="shared" si="51"/>
        <v>0.14844139278513699</v>
      </c>
      <c r="CR12" s="62">
        <f t="shared" si="52"/>
        <v>0.115692452134425</v>
      </c>
      <c r="CS12" s="62">
        <f t="shared" si="53"/>
        <v>0.60709569056200596</v>
      </c>
      <c r="CT12" s="62">
        <f t="shared" si="54"/>
        <v>9.2571995776752306E-2</v>
      </c>
      <c r="CU12" s="84">
        <f t="shared" si="55"/>
        <v>0.27421054086065699</v>
      </c>
      <c r="CV12" s="4">
        <f t="shared" si="56"/>
        <v>3.2040529464249721</v>
      </c>
      <c r="CW12" s="4">
        <f t="shared" si="57"/>
        <v>2.5029035262084229</v>
      </c>
      <c r="CX12" s="64">
        <f t="shared" si="58"/>
        <v>0.17152916324779199</v>
      </c>
      <c r="CY12" s="62">
        <f t="shared" si="59"/>
        <v>0.25402552304591003</v>
      </c>
      <c r="CZ12" s="62">
        <f t="shared" si="60"/>
        <v>6.2234087986965302E-2</v>
      </c>
      <c r="DA12" s="62">
        <f t="shared" si="61"/>
        <v>0.17036048730010703</v>
      </c>
      <c r="DB12" s="62">
        <f t="shared" si="62"/>
        <v>0.214046550284862</v>
      </c>
      <c r="DC12" s="62">
        <f t="shared" si="63"/>
        <v>5.9955341799952995E-2</v>
      </c>
      <c r="DD12" s="62">
        <f t="shared" si="64"/>
        <v>0.17281672760782002</v>
      </c>
      <c r="DE12" s="62">
        <f t="shared" si="65"/>
        <v>0.13141463692318101</v>
      </c>
      <c r="DF12" s="62">
        <f t="shared" si="66"/>
        <v>0.16482115759975099</v>
      </c>
      <c r="DG12" s="62">
        <f t="shared" si="67"/>
        <v>0.14259637044947898</v>
      </c>
      <c r="DH12" s="62">
        <f t="shared" si="68"/>
        <v>0.11009885366714199</v>
      </c>
      <c r="DI12" s="62">
        <f t="shared" si="69"/>
        <v>4.95808466441236E-2</v>
      </c>
      <c r="DJ12" s="62">
        <f t="shared" si="70"/>
        <v>0.47086409472627105</v>
      </c>
      <c r="DK12" s="62">
        <f t="shared" si="71"/>
        <v>6.1142299690191498E-2</v>
      </c>
      <c r="DL12" s="84">
        <f t="shared" si="72"/>
        <v>0.255462455245829</v>
      </c>
      <c r="DM12" s="4">
        <f t="shared" si="73"/>
        <v>2.7966508073254448</v>
      </c>
      <c r="DN12" s="4">
        <f t="shared" si="74"/>
        <v>1.757826207469918</v>
      </c>
      <c r="DO12" s="10">
        <f t="shared" si="75"/>
        <v>5.9961200248481337</v>
      </c>
      <c r="DP12" s="11">
        <f t="shared" si="76"/>
        <v>5.7069564726333954</v>
      </c>
      <c r="DQ12" s="11">
        <f t="shared" si="77"/>
        <v>4.5544770147953626</v>
      </c>
      <c r="DR12" s="12">
        <f t="shared" si="78"/>
        <v>7.1190047494963258</v>
      </c>
      <c r="DS12" s="8">
        <f t="shared" si="79"/>
        <v>4.8366071505604173E-2</v>
      </c>
      <c r="DT12" s="8">
        <f t="shared" si="80"/>
        <v>-0.21089754576352315</v>
      </c>
      <c r="DU12" s="8">
        <f t="shared" si="81"/>
        <v>-8.0152638171190935E-2</v>
      </c>
      <c r="DV12" s="8">
        <f t="shared" si="82"/>
        <v>0.22996205478871062</v>
      </c>
      <c r="DW12" s="13">
        <f t="shared" si="83"/>
        <v>1.2338013609771175</v>
      </c>
      <c r="DX12" s="14">
        <f t="shared" si="84"/>
        <v>-0.4049985407073089</v>
      </c>
      <c r="DY12" s="14">
        <f t="shared" si="85"/>
        <v>0.25384469501743312</v>
      </c>
      <c r="DZ12" s="15">
        <f t="shared" si="86"/>
        <v>1.8154266018285488</v>
      </c>
    </row>
    <row r="13" spans="1:130" ht="35" customHeight="1" thickBot="1" x14ac:dyDescent="0.2">
      <c r="A13" s="106" t="s">
        <v>57</v>
      </c>
      <c r="B13" s="101">
        <v>10</v>
      </c>
      <c r="C13" s="6">
        <v>23</v>
      </c>
      <c r="D13" s="6">
        <v>24</v>
      </c>
      <c r="E13" s="100">
        <v>14</v>
      </c>
      <c r="F13" s="80">
        <v>0.34407094066242916</v>
      </c>
      <c r="G13" s="31">
        <v>0.33344408298879191</v>
      </c>
      <c r="H13" s="31">
        <v>0.31190929389396432</v>
      </c>
      <c r="I13" s="75">
        <v>0.37210263530334547</v>
      </c>
      <c r="J13" s="78">
        <f t="shared" si="0"/>
        <v>0.65592905933757084</v>
      </c>
      <c r="K13" s="88">
        <f t="shared" si="87"/>
        <v>0.68809070610603573</v>
      </c>
      <c r="L13" s="88">
        <f t="shared" si="1"/>
        <v>0.62789736469665458</v>
      </c>
      <c r="M13" s="89">
        <f t="shared" si="2"/>
        <v>0.66655591701120809</v>
      </c>
      <c r="N13" s="80">
        <v>5.1764199119716255E-2</v>
      </c>
      <c r="O13" s="73">
        <v>7.7857114847920184E-2</v>
      </c>
      <c r="P13" s="31">
        <v>3.5035690925159083E-2</v>
      </c>
      <c r="Q13" s="74">
        <v>2.2390806230086074E-2</v>
      </c>
      <c r="R13" s="31">
        <v>0.16876737163821778</v>
      </c>
      <c r="S13" s="73">
        <v>0.2544992305929013</v>
      </c>
      <c r="T13" s="73">
        <v>0.1147345742889264</v>
      </c>
      <c r="U13" s="74">
        <v>7.1873208047283338E-2</v>
      </c>
      <c r="V13" s="31">
        <v>7.3566662341536401E-2</v>
      </c>
      <c r="W13" s="73">
        <v>3.2740522113329396E-2</v>
      </c>
      <c r="X13" s="73">
        <v>0.17502372950699341</v>
      </c>
      <c r="Y13" s="74">
        <v>8.8487326496818355E-2</v>
      </c>
      <c r="Z13" s="31">
        <v>6.1782983623401504E-2</v>
      </c>
      <c r="AA13" s="73">
        <v>2.8971401058659516E-2</v>
      </c>
      <c r="AB13" s="73">
        <v>0.14034959467535349</v>
      </c>
      <c r="AC13" s="76">
        <v>7.500050862506559E-2</v>
      </c>
      <c r="AD13" s="92">
        <f t="shared" si="3"/>
        <v>8.5181924792996133E-2</v>
      </c>
      <c r="AE13" s="8">
        <f t="shared" si="4"/>
        <v>-0.16560305896826141</v>
      </c>
      <c r="AF13" s="8">
        <f t="shared" si="5"/>
        <v>-6.9223820844514533E-2</v>
      </c>
      <c r="AG13" s="93">
        <f t="shared" si="6"/>
        <v>0.27064442226883256</v>
      </c>
      <c r="AH13" s="33">
        <v>1</v>
      </c>
      <c r="AI13" s="33">
        <v>1</v>
      </c>
      <c r="AJ13" s="33">
        <v>2</v>
      </c>
      <c r="AK13" s="33">
        <v>1</v>
      </c>
      <c r="AL13" s="33">
        <v>2</v>
      </c>
      <c r="AM13" s="33">
        <v>2</v>
      </c>
      <c r="AN13" s="33">
        <v>2</v>
      </c>
      <c r="AO13" s="33">
        <v>2</v>
      </c>
      <c r="AP13" s="33">
        <v>2</v>
      </c>
      <c r="AQ13" s="33">
        <v>1</v>
      </c>
      <c r="AR13" s="33">
        <v>1</v>
      </c>
      <c r="AS13" s="33">
        <v>1</v>
      </c>
      <c r="AT13" s="33">
        <v>0</v>
      </c>
      <c r="AU13" s="33">
        <v>2</v>
      </c>
      <c r="AV13" s="33">
        <v>1</v>
      </c>
      <c r="AW13" s="33"/>
      <c r="AX13" s="33"/>
      <c r="AY13" s="10">
        <f t="shared" si="7"/>
        <v>0.46306191294738702</v>
      </c>
      <c r="AZ13" s="33">
        <f t="shared" si="8"/>
        <v>0.32069367332334303</v>
      </c>
      <c r="BA13" s="33">
        <f t="shared" si="9"/>
        <v>6.5450036928073899E-2</v>
      </c>
      <c r="BB13" s="33">
        <f t="shared" si="10"/>
        <v>0.158760621895224</v>
      </c>
      <c r="BC13" s="33">
        <f t="shared" si="11"/>
        <v>0.19297597389526502</v>
      </c>
      <c r="BD13" s="33">
        <f t="shared" si="12"/>
        <v>0.16697629909029199</v>
      </c>
      <c r="BE13" s="33">
        <f t="shared" si="13"/>
        <v>0.15361647368206602</v>
      </c>
      <c r="BF13" s="33">
        <f t="shared" si="14"/>
        <v>0.11636316019349299</v>
      </c>
      <c r="BG13" s="33">
        <f t="shared" si="15"/>
        <v>0.155660627281966</v>
      </c>
      <c r="BH13" s="33">
        <f t="shared" si="16"/>
        <v>0.122110990403303</v>
      </c>
      <c r="BI13" s="33">
        <f t="shared" si="17"/>
        <v>0.134754568765518</v>
      </c>
      <c r="BJ13" s="33">
        <f t="shared" si="18"/>
        <v>0.105384838530011</v>
      </c>
      <c r="BK13" s="33">
        <f t="shared" si="19"/>
        <v>0.22304670098788049</v>
      </c>
      <c r="BL13" s="33">
        <f t="shared" si="20"/>
        <v>8.6861094567638006E-2</v>
      </c>
      <c r="BM13" s="85">
        <f t="shared" si="21"/>
        <v>0.27383192300588199</v>
      </c>
      <c r="BN13" s="4">
        <f t="shared" si="22"/>
        <v>3.4224459467400408</v>
      </c>
      <c r="BO13" s="82">
        <f t="shared" si="23"/>
        <v>2.0045391132819321</v>
      </c>
      <c r="BP13" s="64">
        <f t="shared" si="24"/>
        <v>0.79686869690054396</v>
      </c>
      <c r="BQ13" s="62">
        <f t="shared" si="25"/>
        <v>0.334287882806583</v>
      </c>
      <c r="BR13" s="62">
        <f t="shared" si="26"/>
        <v>3.7272787702927301E-2</v>
      </c>
      <c r="BS13" s="62">
        <f t="shared" si="27"/>
        <v>0.10207515027639101</v>
      </c>
      <c r="BT13" s="62">
        <f t="shared" si="28"/>
        <v>0.173102082094268</v>
      </c>
      <c r="BU13" s="62">
        <f t="shared" si="29"/>
        <v>0.13326546293842401</v>
      </c>
      <c r="BV13" s="62">
        <f t="shared" si="30"/>
        <v>0.13256882753268301</v>
      </c>
      <c r="BW13" s="62">
        <f t="shared" si="31"/>
        <v>0.10672295643860799</v>
      </c>
      <c r="BX13" s="62">
        <f t="shared" si="32"/>
        <v>0.13492457944950501</v>
      </c>
      <c r="BY13" s="62">
        <f t="shared" si="33"/>
        <v>0.14643885451972299</v>
      </c>
      <c r="BZ13" s="62">
        <f t="shared" si="34"/>
        <v>0.148432384950552</v>
      </c>
      <c r="CA13" s="62">
        <f t="shared" si="35"/>
        <v>0.14247301570047</v>
      </c>
      <c r="CB13" s="62">
        <f t="shared" si="36"/>
        <v>0.18370061379904437</v>
      </c>
      <c r="CC13" s="62">
        <f t="shared" si="37"/>
        <v>0.10366935279478601</v>
      </c>
      <c r="CD13" s="84">
        <f t="shared" si="38"/>
        <v>0.28693462904123201</v>
      </c>
      <c r="CE13" s="4">
        <f t="shared" si="39"/>
        <v>4.6959475959160555</v>
      </c>
      <c r="CF13" s="4">
        <f t="shared" si="40"/>
        <v>1.9783187963435123</v>
      </c>
      <c r="CG13" s="64">
        <f t="shared" si="41"/>
        <v>4.47280956827871E-2</v>
      </c>
      <c r="CH13" s="62">
        <f t="shared" si="42"/>
        <v>0.436563006724276</v>
      </c>
      <c r="CI13" s="62">
        <f t="shared" si="43"/>
        <v>0.16825099127527299</v>
      </c>
      <c r="CJ13" s="62">
        <f t="shared" si="44"/>
        <v>0.32174260769184898</v>
      </c>
      <c r="CK13" s="62">
        <f t="shared" si="45"/>
        <v>0.20887517233609199</v>
      </c>
      <c r="CL13" s="62">
        <f t="shared" si="46"/>
        <v>0.16336790037249599</v>
      </c>
      <c r="CM13" s="62">
        <f t="shared" si="47"/>
        <v>0.17800947467104902</v>
      </c>
      <c r="CN13" s="62">
        <f t="shared" si="48"/>
        <v>0.11235832379086601</v>
      </c>
      <c r="CO13" s="62">
        <f t="shared" si="49"/>
        <v>0.203354283865052</v>
      </c>
      <c r="CP13" s="62">
        <f t="shared" si="50"/>
        <v>0.16886181190134197</v>
      </c>
      <c r="CQ13" s="62">
        <f t="shared" si="51"/>
        <v>0.14844139278513699</v>
      </c>
      <c r="CR13" s="62">
        <f t="shared" si="52"/>
        <v>0.115692452134425</v>
      </c>
      <c r="CS13" s="62">
        <f t="shared" si="53"/>
        <v>0.31370200748798749</v>
      </c>
      <c r="CT13" s="62">
        <f t="shared" si="54"/>
        <v>9.2571995776752306E-2</v>
      </c>
      <c r="CU13" s="84">
        <f t="shared" si="55"/>
        <v>0.27421054086065699</v>
      </c>
      <c r="CV13" s="4">
        <f t="shared" si="56"/>
        <v>2.3238718972029169</v>
      </c>
      <c r="CW13" s="4">
        <f t="shared" si="57"/>
        <v>2.4929573798948619</v>
      </c>
      <c r="CX13" s="64">
        <f t="shared" si="58"/>
        <v>0.17152916324779199</v>
      </c>
      <c r="CY13" s="62">
        <f t="shared" si="59"/>
        <v>0.25402552304591003</v>
      </c>
      <c r="CZ13" s="62">
        <f t="shared" si="60"/>
        <v>6.2234087986965302E-2</v>
      </c>
      <c r="DA13" s="62">
        <f t="shared" si="61"/>
        <v>0.17036048730010703</v>
      </c>
      <c r="DB13" s="62">
        <f t="shared" si="62"/>
        <v>0.214046550284862</v>
      </c>
      <c r="DC13" s="62">
        <f t="shared" si="63"/>
        <v>0.21532362271781999</v>
      </c>
      <c r="DD13" s="62">
        <f t="shared" si="64"/>
        <v>0.17281672760782002</v>
      </c>
      <c r="DE13" s="62">
        <f t="shared" si="65"/>
        <v>0.13141463692318101</v>
      </c>
      <c r="DF13" s="62">
        <f t="shared" si="66"/>
        <v>0.16482115759975099</v>
      </c>
      <c r="DG13" s="62">
        <f t="shared" si="67"/>
        <v>6.9019316498137098E-2</v>
      </c>
      <c r="DH13" s="62">
        <f t="shared" si="68"/>
        <v>0.11009885366714199</v>
      </c>
      <c r="DI13" s="62">
        <f t="shared" si="69"/>
        <v>4.95808466441236E-2</v>
      </c>
      <c r="DJ13" s="62">
        <f t="shared" si="70"/>
        <v>0.24036346235716896</v>
      </c>
      <c r="DK13" s="62">
        <f t="shared" si="71"/>
        <v>6.1142299690191498E-2</v>
      </c>
      <c r="DL13" s="84">
        <f t="shared" si="72"/>
        <v>0.255462455245829</v>
      </c>
      <c r="DM13" s="4">
        <f t="shared" si="73"/>
        <v>2.1051489102181384</v>
      </c>
      <c r="DN13" s="4">
        <f t="shared" si="74"/>
        <v>1.8396174344364431</v>
      </c>
      <c r="DO13" s="10">
        <f t="shared" si="75"/>
        <v>5.4269850600219733</v>
      </c>
      <c r="DP13" s="11">
        <f t="shared" si="76"/>
        <v>4.8168292770977787</v>
      </c>
      <c r="DQ13" s="11">
        <f t="shared" si="77"/>
        <v>3.9447663446545818</v>
      </c>
      <c r="DR13" s="12">
        <f t="shared" si="78"/>
        <v>6.6742663922595682</v>
      </c>
      <c r="DS13" s="8">
        <f t="shared" si="79"/>
        <v>5.5873299802033656E-2</v>
      </c>
      <c r="DT13" s="8">
        <f t="shared" si="80"/>
        <v>-0.11394992577879047</v>
      </c>
      <c r="DU13" s="8">
        <f t="shared" si="81"/>
        <v>-4.3465454682504019E-2</v>
      </c>
      <c r="DV13" s="8">
        <f t="shared" si="82"/>
        <v>0.18039964106937031</v>
      </c>
      <c r="DW13" s="13">
        <f t="shared" si="83"/>
        <v>1.1872314189871105</v>
      </c>
      <c r="DX13" s="14">
        <f t="shared" si="84"/>
        <v>-2.5549852265816075E-2</v>
      </c>
      <c r="DY13" s="14">
        <f t="shared" si="85"/>
        <v>0.40316229788756675</v>
      </c>
      <c r="DZ13" s="15">
        <f t="shared" si="86"/>
        <v>1.5678831322851368</v>
      </c>
    </row>
    <row r="14" spans="1:130" ht="35" customHeight="1" thickBot="1" x14ac:dyDescent="0.2">
      <c r="A14" s="106" t="s">
        <v>58</v>
      </c>
      <c r="B14" s="98">
        <v>11</v>
      </c>
      <c r="C14" s="6">
        <v>22</v>
      </c>
      <c r="D14" s="6">
        <v>18</v>
      </c>
      <c r="E14" s="100">
        <v>16</v>
      </c>
      <c r="F14" s="80">
        <v>0.30476509579333511</v>
      </c>
      <c r="G14" s="31">
        <v>0.30475108886797508</v>
      </c>
      <c r="H14" s="31">
        <v>0.28016685632182398</v>
      </c>
      <c r="I14" s="75">
        <v>0.31492613223022042</v>
      </c>
      <c r="J14" s="78">
        <f t="shared" si="0"/>
        <v>0.69523490420666489</v>
      </c>
      <c r="K14" s="88">
        <f t="shared" si="87"/>
        <v>0.71983314367817597</v>
      </c>
      <c r="L14" s="88">
        <f t="shared" si="1"/>
        <v>0.68507386776977963</v>
      </c>
      <c r="M14" s="89">
        <f t="shared" si="2"/>
        <v>0.69524891113202492</v>
      </c>
      <c r="N14" s="80">
        <v>6.2191611096300399E-2</v>
      </c>
      <c r="O14" s="31">
        <v>7.8414864914442439E-2</v>
      </c>
      <c r="P14" s="31">
        <v>4.9499263522298012E-2</v>
      </c>
      <c r="Q14" s="72">
        <v>4.4873443459510484E-2</v>
      </c>
      <c r="R14" s="31">
        <v>0.15512010053376243</v>
      </c>
      <c r="S14" s="73">
        <v>0.21991565206939928</v>
      </c>
      <c r="T14" s="73">
        <v>0.11657728835987732</v>
      </c>
      <c r="U14" s="74">
        <v>8.0942034070558361E-2</v>
      </c>
      <c r="V14" s="31">
        <v>0.10783847779316837</v>
      </c>
      <c r="W14" s="73">
        <v>9.6067584506075637E-2</v>
      </c>
      <c r="X14" s="73">
        <v>0.17879340921259393</v>
      </c>
      <c r="Y14" s="74">
        <v>9.4946676906836572E-2</v>
      </c>
      <c r="Z14" s="31">
        <v>6.1100149687429987E-2</v>
      </c>
      <c r="AA14" s="73">
        <v>3.50543890898894E-2</v>
      </c>
      <c r="AB14" s="73">
        <v>0.16287305352395912</v>
      </c>
      <c r="AC14" s="76">
        <v>5.5345186055098292E-2</v>
      </c>
      <c r="AD14" s="92">
        <f t="shared" si="3"/>
        <v>4.8373084149464472E-2</v>
      </c>
      <c r="AE14" s="8">
        <f t="shared" si="4"/>
        <v>-0.1755899108543777</v>
      </c>
      <c r="AF14" s="8">
        <f t="shared" si="5"/>
        <v>-2.4476385431866032E-2</v>
      </c>
      <c r="AG14" s="93">
        <f t="shared" si="6"/>
        <v>0.16720854338787669</v>
      </c>
      <c r="AH14" s="33">
        <v>1</v>
      </c>
      <c r="AI14" s="33">
        <v>1</v>
      </c>
      <c r="AJ14" s="33">
        <v>1</v>
      </c>
      <c r="AK14" s="33">
        <v>2</v>
      </c>
      <c r="AL14" s="33">
        <v>2</v>
      </c>
      <c r="AM14" s="33">
        <v>2</v>
      </c>
      <c r="AN14" s="33">
        <v>2</v>
      </c>
      <c r="AO14" s="33">
        <v>2</v>
      </c>
      <c r="AP14" s="33">
        <v>2</v>
      </c>
      <c r="AQ14" s="33">
        <v>1</v>
      </c>
      <c r="AR14" s="33">
        <v>1</v>
      </c>
      <c r="AS14" s="33">
        <v>1</v>
      </c>
      <c r="AT14" s="33">
        <v>1</v>
      </c>
      <c r="AU14" s="33">
        <v>2</v>
      </c>
      <c r="AV14" s="33">
        <v>1</v>
      </c>
      <c r="AW14" s="33"/>
      <c r="AX14" s="33"/>
      <c r="AY14" s="10">
        <f t="shared" si="7"/>
        <v>0.46306191294738702</v>
      </c>
      <c r="AZ14" s="33">
        <f t="shared" si="8"/>
        <v>0.32069367332334303</v>
      </c>
      <c r="BA14" s="33">
        <f t="shared" si="9"/>
        <v>0.284999656382113</v>
      </c>
      <c r="BB14" s="33">
        <f t="shared" si="10"/>
        <v>0.13497820905855298</v>
      </c>
      <c r="BC14" s="33">
        <f t="shared" si="11"/>
        <v>0.19297597389526502</v>
      </c>
      <c r="BD14" s="33">
        <f t="shared" si="12"/>
        <v>0.16697629909029199</v>
      </c>
      <c r="BE14" s="33">
        <f t="shared" si="13"/>
        <v>0.15361647368206602</v>
      </c>
      <c r="BF14" s="33">
        <f t="shared" si="14"/>
        <v>0.11636316019349299</v>
      </c>
      <c r="BG14" s="33">
        <f t="shared" si="15"/>
        <v>0.155660627281966</v>
      </c>
      <c r="BH14" s="33">
        <f t="shared" si="16"/>
        <v>0.122110990403303</v>
      </c>
      <c r="BI14" s="33">
        <f t="shared" si="17"/>
        <v>0.134754568765518</v>
      </c>
      <c r="BJ14" s="33">
        <f t="shared" si="18"/>
        <v>0.105384838530011</v>
      </c>
      <c r="BK14" s="33">
        <f t="shared" si="19"/>
        <v>0.42894856369141104</v>
      </c>
      <c r="BL14" s="33">
        <f t="shared" si="20"/>
        <v>8.6861094567638006E-2</v>
      </c>
      <c r="BM14" s="85">
        <f t="shared" si="21"/>
        <v>0.27383192300588199</v>
      </c>
      <c r="BN14" s="4">
        <f t="shared" si="22"/>
        <v>4.2359187414679997</v>
      </c>
      <c r="BO14" s="82">
        <f t="shared" si="23"/>
        <v>2.0045391132819321</v>
      </c>
      <c r="BP14" s="64">
        <f t="shared" si="24"/>
        <v>0.79686869690054396</v>
      </c>
      <c r="BQ14" s="62">
        <f t="shared" si="25"/>
        <v>0.334287882806583</v>
      </c>
      <c r="BR14" s="62">
        <f t="shared" si="26"/>
        <v>0.29187907469241003</v>
      </c>
      <c r="BS14" s="62">
        <f t="shared" si="27"/>
        <v>0.17990105025540998</v>
      </c>
      <c r="BT14" s="62">
        <f t="shared" si="28"/>
        <v>0.173102082094268</v>
      </c>
      <c r="BU14" s="62">
        <f t="shared" si="29"/>
        <v>0.13326546293842401</v>
      </c>
      <c r="BV14" s="62">
        <f t="shared" si="30"/>
        <v>0.13256882753268301</v>
      </c>
      <c r="BW14" s="62">
        <f t="shared" si="31"/>
        <v>0.10672295643860799</v>
      </c>
      <c r="BX14" s="62">
        <f t="shared" si="32"/>
        <v>0.13492457944950501</v>
      </c>
      <c r="BY14" s="62">
        <f t="shared" si="33"/>
        <v>0.14643885451972299</v>
      </c>
      <c r="BZ14" s="62">
        <f t="shared" si="34"/>
        <v>0.148432384950552</v>
      </c>
      <c r="CA14" s="62">
        <f t="shared" si="35"/>
        <v>0.14247301570047</v>
      </c>
      <c r="CB14" s="62">
        <f t="shared" si="36"/>
        <v>0.34595600018435296</v>
      </c>
      <c r="CC14" s="62">
        <f t="shared" si="37"/>
        <v>0.10366935279478601</v>
      </c>
      <c r="CD14" s="84">
        <f t="shared" si="38"/>
        <v>0.28693462904123201</v>
      </c>
      <c r="CE14" s="4">
        <f t="shared" si="39"/>
        <v>5.5151459420404825</v>
      </c>
      <c r="CF14" s="4">
        <f t="shared" si="40"/>
        <v>1.9783187963435123</v>
      </c>
      <c r="CG14" s="64">
        <f t="shared" si="41"/>
        <v>4.47280956827871E-2</v>
      </c>
      <c r="CH14" s="62">
        <f t="shared" si="42"/>
        <v>0.436563006724276</v>
      </c>
      <c r="CI14" s="62">
        <f t="shared" si="43"/>
        <v>0.27827909745317297</v>
      </c>
      <c r="CJ14" s="62">
        <f t="shared" si="44"/>
        <v>7.9329851527463302E-2</v>
      </c>
      <c r="CK14" s="62">
        <f t="shared" si="45"/>
        <v>0.20887517233609199</v>
      </c>
      <c r="CL14" s="62">
        <f t="shared" si="46"/>
        <v>0.16336790037249599</v>
      </c>
      <c r="CM14" s="62">
        <f t="shared" si="47"/>
        <v>0.17800947467104902</v>
      </c>
      <c r="CN14" s="62">
        <f t="shared" si="48"/>
        <v>0.11235832379086601</v>
      </c>
      <c r="CO14" s="62">
        <f t="shared" si="49"/>
        <v>0.203354283865052</v>
      </c>
      <c r="CP14" s="62">
        <f t="shared" si="50"/>
        <v>0.16886181190134197</v>
      </c>
      <c r="CQ14" s="62">
        <f t="shared" si="51"/>
        <v>0.14844139278513699</v>
      </c>
      <c r="CR14" s="62">
        <f t="shared" si="52"/>
        <v>0.115692452134425</v>
      </c>
      <c r="CS14" s="62">
        <f t="shared" si="53"/>
        <v>0.60709569056200596</v>
      </c>
      <c r="CT14" s="62">
        <f t="shared" si="54"/>
        <v>9.2571995776752306E-2</v>
      </c>
      <c r="CU14" s="84">
        <f t="shared" si="55"/>
        <v>0.27421054086065699</v>
      </c>
      <c r="CV14" s="4">
        <f t="shared" si="56"/>
        <v>3.0716682964384869</v>
      </c>
      <c r="CW14" s="4">
        <f t="shared" si="57"/>
        <v>2.4929573798948619</v>
      </c>
      <c r="CX14" s="64">
        <f t="shared" si="58"/>
        <v>0.17152916324779199</v>
      </c>
      <c r="CY14" s="62">
        <f t="shared" si="59"/>
        <v>0.25402552304591003</v>
      </c>
      <c r="CZ14" s="62">
        <f t="shared" si="60"/>
        <v>0.27820775417898103</v>
      </c>
      <c r="DA14" s="62">
        <f t="shared" si="61"/>
        <v>9.5476546178607805E-2</v>
      </c>
      <c r="DB14" s="62">
        <f t="shared" si="62"/>
        <v>0.214046550284862</v>
      </c>
      <c r="DC14" s="62">
        <f t="shared" si="63"/>
        <v>0.21532362271781999</v>
      </c>
      <c r="DD14" s="62">
        <f t="shared" si="64"/>
        <v>0.17281672760782002</v>
      </c>
      <c r="DE14" s="62">
        <f t="shared" si="65"/>
        <v>0.13141463692318101</v>
      </c>
      <c r="DF14" s="62">
        <f t="shared" si="66"/>
        <v>0.16482115759975099</v>
      </c>
      <c r="DG14" s="62">
        <f t="shared" si="67"/>
        <v>6.9019316498137098E-2</v>
      </c>
      <c r="DH14" s="62">
        <f t="shared" si="68"/>
        <v>0.11009885366714199</v>
      </c>
      <c r="DI14" s="62">
        <f t="shared" si="69"/>
        <v>4.95808466441236E-2</v>
      </c>
      <c r="DJ14" s="62">
        <f t="shared" si="70"/>
        <v>0.47086409472627105</v>
      </c>
      <c r="DK14" s="62">
        <f t="shared" si="71"/>
        <v>6.1142299690191498E-2</v>
      </c>
      <c r="DL14" s="84">
        <f t="shared" si="72"/>
        <v>0.255462455245829</v>
      </c>
      <c r="DM14" s="4">
        <f t="shared" si="73"/>
        <v>2.9377405323959613</v>
      </c>
      <c r="DN14" s="4">
        <f t="shared" si="74"/>
        <v>1.8396174344364431</v>
      </c>
      <c r="DO14" s="10">
        <f t="shared" si="75"/>
        <v>6.2404578547499323</v>
      </c>
      <c r="DP14" s="11">
        <f t="shared" si="76"/>
        <v>5.5646256763333488</v>
      </c>
      <c r="DQ14" s="11">
        <f t="shared" si="77"/>
        <v>4.7773579668324047</v>
      </c>
      <c r="DR14" s="12">
        <f t="shared" si="78"/>
        <v>7.4934647383839952</v>
      </c>
      <c r="DS14" s="8">
        <f t="shared" si="79"/>
        <v>3.3630656524833873E-2</v>
      </c>
      <c r="DT14" s="8">
        <f t="shared" si="80"/>
        <v>-0.12639543752847737</v>
      </c>
      <c r="DU14" s="8">
        <f t="shared" si="81"/>
        <v>-1.6768132036832351E-2</v>
      </c>
      <c r="DV14" s="8">
        <f t="shared" si="82"/>
        <v>0.11625155772239322</v>
      </c>
      <c r="DW14" s="13">
        <f t="shared" si="83"/>
        <v>1.1866695807032888</v>
      </c>
      <c r="DX14" s="14">
        <f t="shared" si="84"/>
        <v>-3.6187128538398561E-3</v>
      </c>
      <c r="DY14" s="14">
        <f t="shared" si="85"/>
        <v>0.74156483487879354</v>
      </c>
      <c r="DZ14" s="15">
        <f t="shared" si="86"/>
        <v>1.4314790089855729</v>
      </c>
    </row>
    <row r="15" spans="1:130" ht="35" customHeight="1" thickBot="1" x14ac:dyDescent="0.2">
      <c r="A15" s="107" t="s">
        <v>81</v>
      </c>
      <c r="B15" s="98">
        <v>12</v>
      </c>
      <c r="C15" s="7">
        <v>7</v>
      </c>
      <c r="D15" s="7">
        <v>6</v>
      </c>
      <c r="E15" s="100">
        <v>22</v>
      </c>
      <c r="F15" s="80">
        <v>0.25349237207159608</v>
      </c>
      <c r="G15" s="31">
        <v>0.23874277222427259</v>
      </c>
      <c r="H15" s="31">
        <v>0.23621328957465854</v>
      </c>
      <c r="I15" s="75">
        <v>0.28111896220024829</v>
      </c>
      <c r="J15" s="78">
        <f t="shared" si="0"/>
        <v>0.74650762792840397</v>
      </c>
      <c r="K15" s="88">
        <f t="shared" si="87"/>
        <v>0.76378671042534152</v>
      </c>
      <c r="L15" s="88">
        <f t="shared" si="1"/>
        <v>0.71888103779975165</v>
      </c>
      <c r="M15" s="89">
        <f t="shared" si="2"/>
        <v>0.76125722777572746</v>
      </c>
      <c r="N15" s="80">
        <v>6.6839300615545383E-2</v>
      </c>
      <c r="O15" s="31">
        <v>7.3405186188194887E-2</v>
      </c>
      <c r="P15" s="31">
        <v>6.4902672202759734E-2</v>
      </c>
      <c r="Q15" s="72">
        <v>5.8510864888209412E-2</v>
      </c>
      <c r="R15" s="31">
        <v>0.2072358956520772</v>
      </c>
      <c r="S15" s="31">
        <v>0.19625307255553018</v>
      </c>
      <c r="T15" s="31">
        <v>0.28590726591826815</v>
      </c>
      <c r="U15" s="72">
        <v>0.19006724331279712</v>
      </c>
      <c r="V15" s="31">
        <v>0.12989988881762729</v>
      </c>
      <c r="W15" s="31">
        <v>0.14779660604420941</v>
      </c>
      <c r="X15" s="31">
        <v>0.14055874210912889</v>
      </c>
      <c r="Y15" s="72">
        <v>0.10062810281695728</v>
      </c>
      <c r="Z15" s="31">
        <v>7.1978330645053004E-2</v>
      </c>
      <c r="AA15" s="31">
        <v>8.8717304709094016E-2</v>
      </c>
      <c r="AB15" s="31">
        <v>5.9504129192621671E-2</v>
      </c>
      <c r="AC15" s="75">
        <v>5.3853348896273398E-2</v>
      </c>
      <c r="AD15" s="92">
        <f t="shared" si="3"/>
        <v>7.2196976804942262E-2</v>
      </c>
      <c r="AE15" s="8">
        <f t="shared" si="4"/>
        <v>0.15074706681927735</v>
      </c>
      <c r="AF15" s="8">
        <f t="shared" si="5"/>
        <v>9.4096656487775862E-2</v>
      </c>
      <c r="AG15" s="93">
        <f t="shared" si="6"/>
        <v>3.3144347990421638E-2</v>
      </c>
      <c r="AH15" s="33">
        <v>0</v>
      </c>
      <c r="AI15" s="33">
        <v>1</v>
      </c>
      <c r="AJ15" s="33">
        <v>1</v>
      </c>
      <c r="AK15" s="33">
        <v>0</v>
      </c>
      <c r="AL15" s="33">
        <v>2</v>
      </c>
      <c r="AM15" s="33">
        <v>2</v>
      </c>
      <c r="AN15" s="33">
        <v>2</v>
      </c>
      <c r="AO15" s="33">
        <v>2</v>
      </c>
      <c r="AP15" s="33">
        <v>2</v>
      </c>
      <c r="AQ15" s="33">
        <v>2</v>
      </c>
      <c r="AR15" s="33">
        <v>2</v>
      </c>
      <c r="AS15" s="33">
        <v>1</v>
      </c>
      <c r="AT15" s="33">
        <v>1</v>
      </c>
      <c r="AU15" s="33">
        <v>2</v>
      </c>
      <c r="AV15" s="33">
        <v>2</v>
      </c>
      <c r="AW15" s="33"/>
      <c r="AX15" s="33"/>
      <c r="AY15" s="10">
        <f t="shared" si="7"/>
        <v>0.33306935114106201</v>
      </c>
      <c r="AZ15" s="33">
        <f t="shared" si="8"/>
        <v>0.32069367332334303</v>
      </c>
      <c r="BA15" s="33">
        <f t="shared" si="9"/>
        <v>0.284999656382113</v>
      </c>
      <c r="BB15" s="33">
        <f t="shared" si="10"/>
        <v>0.14686941547688848</v>
      </c>
      <c r="BC15" s="33">
        <f t="shared" si="11"/>
        <v>0.19297597389526502</v>
      </c>
      <c r="BD15" s="33">
        <f t="shared" si="12"/>
        <v>0.16697629909029199</v>
      </c>
      <c r="BE15" s="33">
        <f t="shared" si="13"/>
        <v>0.15361647368206602</v>
      </c>
      <c r="BF15" s="33">
        <f t="shared" si="14"/>
        <v>0.11636316019349299</v>
      </c>
      <c r="BG15" s="33">
        <f t="shared" si="15"/>
        <v>0.155660627281966</v>
      </c>
      <c r="BH15" s="33">
        <f t="shared" si="16"/>
        <v>0.119764542547356</v>
      </c>
      <c r="BI15" s="33">
        <f t="shared" si="17"/>
        <v>4.3393864115240703E-2</v>
      </c>
      <c r="BJ15" s="33">
        <f t="shared" si="18"/>
        <v>0.105384838530011</v>
      </c>
      <c r="BK15" s="33">
        <f t="shared" si="19"/>
        <v>0.42894856369141104</v>
      </c>
      <c r="BL15" s="33">
        <f t="shared" si="20"/>
        <v>8.6861094567638006E-2</v>
      </c>
      <c r="BM15" s="85">
        <f t="shared" si="21"/>
        <v>3.5488133894985403E-2</v>
      </c>
      <c r="BN15" s="4">
        <f t="shared" si="22"/>
        <v>3.4894959115501387</v>
      </c>
      <c r="BO15" s="82">
        <f t="shared" si="23"/>
        <v>1.9108319607757078</v>
      </c>
      <c r="BP15" s="64">
        <f t="shared" si="24"/>
        <v>0.41582225661173261</v>
      </c>
      <c r="BQ15" s="62">
        <f t="shared" si="25"/>
        <v>0.334287882806583</v>
      </c>
      <c r="BR15" s="62">
        <f t="shared" si="26"/>
        <v>0.29187907469241003</v>
      </c>
      <c r="BS15" s="62">
        <f t="shared" si="27"/>
        <v>0.1409881002659005</v>
      </c>
      <c r="BT15" s="62">
        <f t="shared" si="28"/>
        <v>0.173102082094268</v>
      </c>
      <c r="BU15" s="62">
        <f t="shared" si="29"/>
        <v>0.13326546293842401</v>
      </c>
      <c r="BV15" s="62">
        <f t="shared" si="30"/>
        <v>0.13256882753268301</v>
      </c>
      <c r="BW15" s="62">
        <f t="shared" si="31"/>
        <v>0.10672295643860799</v>
      </c>
      <c r="BX15" s="62">
        <f t="shared" si="32"/>
        <v>0.13492457944950501</v>
      </c>
      <c r="BY15" s="62">
        <f t="shared" si="33"/>
        <v>9.7993042887777104E-2</v>
      </c>
      <c r="BZ15" s="62">
        <f t="shared" si="34"/>
        <v>2.6852297563211901E-2</v>
      </c>
      <c r="CA15" s="62">
        <f t="shared" si="35"/>
        <v>0.14247301570047</v>
      </c>
      <c r="CB15" s="62">
        <f t="shared" si="36"/>
        <v>0.34595600018435296</v>
      </c>
      <c r="CC15" s="62">
        <f t="shared" si="37"/>
        <v>0.10366935279478601</v>
      </c>
      <c r="CD15" s="84">
        <f t="shared" si="38"/>
        <v>1.5391914583075199E-2</v>
      </c>
      <c r="CE15" s="4">
        <f t="shared" si="39"/>
        <v>3.6805045164375709</v>
      </c>
      <c r="CF15" s="4">
        <f t="shared" si="40"/>
        <v>1.8082928973242263</v>
      </c>
      <c r="CG15" s="64">
        <f t="shared" si="41"/>
        <v>0.40873854829734457</v>
      </c>
      <c r="CH15" s="62">
        <f t="shared" si="42"/>
        <v>0.436563006724276</v>
      </c>
      <c r="CI15" s="62">
        <f t="shared" si="43"/>
        <v>0.27827909745317297</v>
      </c>
      <c r="CJ15" s="62">
        <f t="shared" si="44"/>
        <v>0.20053622960965614</v>
      </c>
      <c r="CK15" s="62">
        <f t="shared" si="45"/>
        <v>0.20887517233609199</v>
      </c>
      <c r="CL15" s="62">
        <f t="shared" si="46"/>
        <v>0.16336790037249599</v>
      </c>
      <c r="CM15" s="62">
        <f t="shared" si="47"/>
        <v>0.17800947467104902</v>
      </c>
      <c r="CN15" s="62">
        <f t="shared" si="48"/>
        <v>0.11235832379086601</v>
      </c>
      <c r="CO15" s="62">
        <f t="shared" si="49"/>
        <v>0.203354283865052</v>
      </c>
      <c r="CP15" s="62">
        <f t="shared" si="50"/>
        <v>0.137789707905068</v>
      </c>
      <c r="CQ15" s="62">
        <f t="shared" si="51"/>
        <v>8.4954045004779197E-2</v>
      </c>
      <c r="CR15" s="62">
        <f t="shared" si="52"/>
        <v>0.115692452134425</v>
      </c>
      <c r="CS15" s="62">
        <f t="shared" si="53"/>
        <v>0.60709569056200596</v>
      </c>
      <c r="CT15" s="62">
        <f t="shared" si="54"/>
        <v>9.2571995776752306E-2</v>
      </c>
      <c r="CU15" s="84">
        <f t="shared" si="55"/>
        <v>8.1951915491019101E-2</v>
      </c>
      <c r="CV15" s="4">
        <f t="shared" si="56"/>
        <v>4.4566578596092716</v>
      </c>
      <c r="CW15" s="4">
        <f t="shared" si="57"/>
        <v>2.3983979281182304</v>
      </c>
      <c r="CX15" s="64">
        <f t="shared" si="58"/>
        <v>0.18684145690870452</v>
      </c>
      <c r="CY15" s="62">
        <f t="shared" si="59"/>
        <v>0.25402552304591003</v>
      </c>
      <c r="CZ15" s="62">
        <f t="shared" si="60"/>
        <v>0.27820775417898103</v>
      </c>
      <c r="DA15" s="62">
        <f t="shared" si="61"/>
        <v>0.13291851673935742</v>
      </c>
      <c r="DB15" s="62">
        <f t="shared" si="62"/>
        <v>0.214046550284862</v>
      </c>
      <c r="DC15" s="62">
        <f t="shared" si="63"/>
        <v>0.21532362271781999</v>
      </c>
      <c r="DD15" s="62">
        <f t="shared" si="64"/>
        <v>0.17281672760782002</v>
      </c>
      <c r="DE15" s="62">
        <f t="shared" si="65"/>
        <v>0.13141463692318101</v>
      </c>
      <c r="DF15" s="62">
        <f t="shared" si="66"/>
        <v>0.16482115759975099</v>
      </c>
      <c r="DG15" s="62">
        <f t="shared" si="67"/>
        <v>0.14259637044947898</v>
      </c>
      <c r="DH15" s="62">
        <f t="shared" si="68"/>
        <v>4.92526314703811E-2</v>
      </c>
      <c r="DI15" s="62">
        <f t="shared" si="69"/>
        <v>4.95808466441236E-2</v>
      </c>
      <c r="DJ15" s="62">
        <f t="shared" si="70"/>
        <v>0.47086409472627105</v>
      </c>
      <c r="DK15" s="62">
        <f t="shared" si="71"/>
        <v>6.1142299690191498E-2</v>
      </c>
      <c r="DL15" s="84">
        <f t="shared" si="72"/>
        <v>4.4266336003818199E-2</v>
      </c>
      <c r="DM15" s="4">
        <f t="shared" si="73"/>
        <v>2.8252355583583499</v>
      </c>
      <c r="DN15" s="4">
        <f t="shared" si="74"/>
        <v>1.8523482661910242</v>
      </c>
      <c r="DO15" s="10">
        <f t="shared" si="75"/>
        <v>5.4003278723258461</v>
      </c>
      <c r="DP15" s="11">
        <f t="shared" si="76"/>
        <v>6.855055787727502</v>
      </c>
      <c r="DQ15" s="11">
        <f t="shared" si="77"/>
        <v>4.6775838245493739</v>
      </c>
      <c r="DR15" s="12">
        <f t="shared" si="78"/>
        <v>5.4887974137617972</v>
      </c>
      <c r="DS15" s="8">
        <f t="shared" si="79"/>
        <v>5.3895593898259452E-2</v>
      </c>
      <c r="DT15" s="8">
        <f t="shared" si="80"/>
        <v>0.115138606272165</v>
      </c>
      <c r="DU15" s="8">
        <f t="shared" si="81"/>
        <v>6.7644302069419043E-2</v>
      </c>
      <c r="DV15" s="8">
        <f t="shared" si="82"/>
        <v>2.5231374467622379E-2</v>
      </c>
      <c r="DW15" s="13">
        <f t="shared" si="83"/>
        <v>1.1714686970830621</v>
      </c>
      <c r="DX15" s="14">
        <f t="shared" si="84"/>
        <v>1.3329080305208298</v>
      </c>
      <c r="DY15" s="14">
        <f t="shared" si="85"/>
        <v>1.3196954716089995</v>
      </c>
      <c r="DZ15" s="15">
        <f t="shared" si="86"/>
        <v>0.8201749269992723</v>
      </c>
    </row>
    <row r="16" spans="1:130" ht="35" customHeight="1" thickBot="1" x14ac:dyDescent="0.2">
      <c r="A16" s="106" t="s">
        <v>59</v>
      </c>
      <c r="B16" s="98">
        <v>13</v>
      </c>
      <c r="C16" s="7">
        <v>2</v>
      </c>
      <c r="D16" s="7">
        <v>4</v>
      </c>
      <c r="E16" s="100">
        <v>28</v>
      </c>
      <c r="F16" s="80">
        <v>0.16441283516487082</v>
      </c>
      <c r="G16" s="73">
        <v>0.13803377737754249</v>
      </c>
      <c r="H16" s="31">
        <v>0.1532734368736107</v>
      </c>
      <c r="I16" s="76">
        <v>0.20567359035926425</v>
      </c>
      <c r="J16" s="78">
        <f t="shared" si="0"/>
        <v>0.83558716483512918</v>
      </c>
      <c r="K16" s="88">
        <f t="shared" si="87"/>
        <v>0.84672656312638928</v>
      </c>
      <c r="L16" s="88">
        <f t="shared" si="1"/>
        <v>0.79432640964073575</v>
      </c>
      <c r="M16" s="89">
        <f t="shared" si="2"/>
        <v>0.86196622262245748</v>
      </c>
      <c r="N16" s="80">
        <v>9.5982594894680903E-2</v>
      </c>
      <c r="O16" s="73">
        <v>8.3440647697563125E-2</v>
      </c>
      <c r="P16" s="73">
        <v>0.25088590971371061</v>
      </c>
      <c r="Q16" s="74">
        <v>4.9551658952928644E-2</v>
      </c>
      <c r="R16" s="31">
        <v>0.26754412025864055</v>
      </c>
      <c r="S16" s="31">
        <v>0.25581381613530463</v>
      </c>
      <c r="T16" s="31">
        <v>0.3509874534497433</v>
      </c>
      <c r="U16" s="72">
        <v>0.24944707670685265</v>
      </c>
      <c r="V16" s="31">
        <v>0.15155926929110958</v>
      </c>
      <c r="W16" s="73">
        <v>0.18970483210042452</v>
      </c>
      <c r="X16" s="73">
        <v>8.7799073464940064E-2</v>
      </c>
      <c r="Y16" s="74">
        <v>0.12482275312488059</v>
      </c>
      <c r="Z16" s="31">
        <v>0.10020570199282088</v>
      </c>
      <c r="AA16" s="73">
        <v>0.14390491644350278</v>
      </c>
      <c r="AB16" s="73">
        <v>3.5711515011572499E-2</v>
      </c>
      <c r="AC16" s="76">
        <v>6.6051968868620192E-2</v>
      </c>
      <c r="AD16" s="92">
        <f t="shared" si="3"/>
        <v>0.11176174386939101</v>
      </c>
      <c r="AE16" s="8">
        <f t="shared" si="4"/>
        <v>0.47836277468694127</v>
      </c>
      <c r="AF16" s="8">
        <f t="shared" si="5"/>
        <v>0.10812401366628052</v>
      </c>
      <c r="AG16" s="93">
        <f t="shared" si="6"/>
        <v>5.6447152889404217E-3</v>
      </c>
      <c r="AH16" s="33">
        <v>2</v>
      </c>
      <c r="AI16" s="33">
        <v>1</v>
      </c>
      <c r="AJ16" s="33">
        <v>1</v>
      </c>
      <c r="AK16" s="33">
        <v>1</v>
      </c>
      <c r="AL16" s="33">
        <v>2</v>
      </c>
      <c r="AM16" s="33">
        <v>1</v>
      </c>
      <c r="AN16" s="33">
        <v>2</v>
      </c>
      <c r="AO16" s="33">
        <v>2</v>
      </c>
      <c r="AP16" s="33">
        <v>2</v>
      </c>
      <c r="AQ16" s="33">
        <v>2</v>
      </c>
      <c r="AR16" s="33">
        <v>1</v>
      </c>
      <c r="AS16" s="33">
        <v>1</v>
      </c>
      <c r="AT16" s="33">
        <v>2</v>
      </c>
      <c r="AU16" s="33">
        <v>2</v>
      </c>
      <c r="AV16" s="33">
        <v>1</v>
      </c>
      <c r="AW16" s="33"/>
      <c r="AX16" s="33"/>
      <c r="AY16" s="10">
        <f t="shared" si="7"/>
        <v>0.203076789334737</v>
      </c>
      <c r="AZ16" s="33">
        <f t="shared" si="8"/>
        <v>0.32069367332334303</v>
      </c>
      <c r="BA16" s="33">
        <f t="shared" si="9"/>
        <v>0.284999656382113</v>
      </c>
      <c r="BB16" s="33">
        <f t="shared" si="10"/>
        <v>0.158760621895224</v>
      </c>
      <c r="BC16" s="33">
        <f t="shared" si="11"/>
        <v>0.19297597389526502</v>
      </c>
      <c r="BD16" s="33">
        <f t="shared" si="12"/>
        <v>0.120752123661808</v>
      </c>
      <c r="BE16" s="33">
        <f t="shared" si="13"/>
        <v>0.15361647368206602</v>
      </c>
      <c r="BF16" s="33">
        <f t="shared" si="14"/>
        <v>0.11636316019349299</v>
      </c>
      <c r="BG16" s="33">
        <f t="shared" si="15"/>
        <v>0.155660627281966</v>
      </c>
      <c r="BH16" s="33">
        <f t="shared" si="16"/>
        <v>0.119764542547356</v>
      </c>
      <c r="BI16" s="33">
        <f t="shared" si="17"/>
        <v>0.134754568765518</v>
      </c>
      <c r="BJ16" s="33">
        <f t="shared" si="18"/>
        <v>0.105384838530011</v>
      </c>
      <c r="BK16" s="33">
        <f t="shared" si="19"/>
        <v>1.71448382843499E-2</v>
      </c>
      <c r="BL16" s="33">
        <f t="shared" si="20"/>
        <v>8.6861094567638006E-2</v>
      </c>
      <c r="BM16" s="85">
        <f t="shared" si="21"/>
        <v>0.27383192300588199</v>
      </c>
      <c r="BN16" s="4">
        <f t="shared" si="22"/>
        <v>1.9843494836328874</v>
      </c>
      <c r="BO16" s="82">
        <f t="shared" si="23"/>
        <v>1.9559684899975012</v>
      </c>
      <c r="BP16" s="64">
        <f t="shared" si="24"/>
        <v>3.4775816322921302E-2</v>
      </c>
      <c r="BQ16" s="62">
        <f t="shared" si="25"/>
        <v>0.334287882806583</v>
      </c>
      <c r="BR16" s="62">
        <f t="shared" si="26"/>
        <v>0.29187907469241003</v>
      </c>
      <c r="BS16" s="62">
        <f t="shared" si="27"/>
        <v>0.10207515027639101</v>
      </c>
      <c r="BT16" s="62">
        <f t="shared" si="28"/>
        <v>0.173102082094268</v>
      </c>
      <c r="BU16" s="62">
        <f t="shared" si="29"/>
        <v>0.13968347265120301</v>
      </c>
      <c r="BV16" s="62">
        <f t="shared" si="30"/>
        <v>0.13256882753268301</v>
      </c>
      <c r="BW16" s="62">
        <f t="shared" si="31"/>
        <v>0.10672295643860799</v>
      </c>
      <c r="BX16" s="62">
        <f t="shared" si="32"/>
        <v>0.13492457944950501</v>
      </c>
      <c r="BY16" s="62">
        <f t="shared" si="33"/>
        <v>9.7993042887777104E-2</v>
      </c>
      <c r="BZ16" s="62">
        <f t="shared" si="34"/>
        <v>0.148432384950552</v>
      </c>
      <c r="CA16" s="62">
        <f t="shared" si="35"/>
        <v>0.14247301570047</v>
      </c>
      <c r="CB16" s="62">
        <f t="shared" si="36"/>
        <v>2.14452274137358E-2</v>
      </c>
      <c r="CC16" s="62">
        <f t="shared" si="37"/>
        <v>0.10366935279478601</v>
      </c>
      <c r="CD16" s="84">
        <f t="shared" si="38"/>
        <v>0.28693462904123201</v>
      </c>
      <c r="CE16" s="4">
        <f t="shared" si="39"/>
        <v>1.4154162014391216</v>
      </c>
      <c r="CF16" s="4">
        <f t="shared" si="40"/>
        <v>1.9362909944243454</v>
      </c>
      <c r="CG16" s="64">
        <f t="shared" si="41"/>
        <v>0.77274900091190202</v>
      </c>
      <c r="CH16" s="62">
        <f t="shared" si="42"/>
        <v>0.436563006724276</v>
      </c>
      <c r="CI16" s="62">
        <f t="shared" si="43"/>
        <v>0.27827909745317297</v>
      </c>
      <c r="CJ16" s="62">
        <f t="shared" si="44"/>
        <v>0.32174260769184898</v>
      </c>
      <c r="CK16" s="62">
        <f t="shared" si="45"/>
        <v>0.20887517233609199</v>
      </c>
      <c r="CL16" s="62">
        <f t="shared" si="46"/>
        <v>0.20438615068233101</v>
      </c>
      <c r="CM16" s="62">
        <f t="shared" si="47"/>
        <v>0.17800947467104902</v>
      </c>
      <c r="CN16" s="62">
        <f t="shared" si="48"/>
        <v>0.11235832379086601</v>
      </c>
      <c r="CO16" s="62">
        <f t="shared" si="49"/>
        <v>0.203354283865052</v>
      </c>
      <c r="CP16" s="62">
        <f t="shared" si="50"/>
        <v>0.137789707905068</v>
      </c>
      <c r="CQ16" s="62">
        <f t="shared" si="51"/>
        <v>0.14844139278513699</v>
      </c>
      <c r="CR16" s="62">
        <f t="shared" si="52"/>
        <v>0.115692452134425</v>
      </c>
      <c r="CS16" s="62">
        <f t="shared" si="53"/>
        <v>2.0308324413969001E-2</v>
      </c>
      <c r="CT16" s="62">
        <f t="shared" si="54"/>
        <v>9.2571995776752306E-2</v>
      </c>
      <c r="CU16" s="84">
        <f t="shared" si="55"/>
        <v>0.27421054086065699</v>
      </c>
      <c r="CV16" s="4">
        <f t="shared" si="56"/>
        <v>4.4658025750752204</v>
      </c>
      <c r="CW16" s="4">
        <f t="shared" si="57"/>
        <v>2.5029035262084229</v>
      </c>
      <c r="CX16" s="64">
        <f t="shared" si="58"/>
        <v>0.20215375056961701</v>
      </c>
      <c r="CY16" s="62">
        <f t="shared" si="59"/>
        <v>0.25402552304591003</v>
      </c>
      <c r="CZ16" s="62">
        <f t="shared" si="60"/>
        <v>0.27820775417898103</v>
      </c>
      <c r="DA16" s="62">
        <f t="shared" si="61"/>
        <v>0.17036048730010703</v>
      </c>
      <c r="DB16" s="62">
        <f t="shared" si="62"/>
        <v>0.214046550284862</v>
      </c>
      <c r="DC16" s="62">
        <f t="shared" si="63"/>
        <v>5.9955341799952995E-2</v>
      </c>
      <c r="DD16" s="62">
        <f t="shared" si="64"/>
        <v>0.17281672760782002</v>
      </c>
      <c r="DE16" s="62">
        <f t="shared" si="65"/>
        <v>0.13141463692318101</v>
      </c>
      <c r="DF16" s="62">
        <f t="shared" si="66"/>
        <v>0.16482115759975099</v>
      </c>
      <c r="DG16" s="62">
        <f t="shared" si="67"/>
        <v>0.14259637044947898</v>
      </c>
      <c r="DH16" s="62">
        <f t="shared" si="68"/>
        <v>0.11009885366714199</v>
      </c>
      <c r="DI16" s="62">
        <f t="shared" si="69"/>
        <v>4.95808466441236E-2</v>
      </c>
      <c r="DJ16" s="62">
        <f t="shared" si="70"/>
        <v>9.8628299880668506E-3</v>
      </c>
      <c r="DK16" s="62">
        <f t="shared" si="71"/>
        <v>6.1142299690191498E-2</v>
      </c>
      <c r="DL16" s="84">
        <f t="shared" si="72"/>
        <v>0.255462455245829</v>
      </c>
      <c r="DM16" s="4">
        <f t="shared" si="73"/>
        <v>1.752119028590148</v>
      </c>
      <c r="DN16" s="4">
        <f t="shared" si="74"/>
        <v>1.757826207469918</v>
      </c>
      <c r="DO16" s="10">
        <f t="shared" si="75"/>
        <v>3.9403179736303886</v>
      </c>
      <c r="DP16" s="11">
        <f t="shared" si="76"/>
        <v>6.9687061012836438</v>
      </c>
      <c r="DQ16" s="11">
        <f t="shared" si="77"/>
        <v>3.5099452360600658</v>
      </c>
      <c r="DR16" s="12">
        <f t="shared" si="78"/>
        <v>3.351707195863467</v>
      </c>
      <c r="DS16" s="8">
        <f t="shared" si="79"/>
        <v>9.3386678696854311E-2</v>
      </c>
      <c r="DT16" s="8">
        <f t="shared" si="80"/>
        <v>0.4050424681382771</v>
      </c>
      <c r="DU16" s="8">
        <f t="shared" si="81"/>
        <v>8.5885759571482451E-2</v>
      </c>
      <c r="DV16" s="8">
        <f t="shared" si="82"/>
        <v>4.8655539153872086E-3</v>
      </c>
      <c r="DW16" s="13">
        <f t="shared" si="83"/>
        <v>1.1699716025191997</v>
      </c>
      <c r="DX16" s="14">
        <f t="shared" si="84"/>
        <v>2.777054662389566</v>
      </c>
      <c r="DY16" s="14">
        <f t="shared" si="85"/>
        <v>1.2383228267109847</v>
      </c>
      <c r="DZ16" s="15">
        <f t="shared" si="86"/>
        <v>0.46066155642112039</v>
      </c>
    </row>
    <row r="17" spans="1:130" ht="35" customHeight="1" thickBot="1" x14ac:dyDescent="0.2">
      <c r="A17" s="106" t="s">
        <v>60</v>
      </c>
      <c r="B17" s="98">
        <v>14</v>
      </c>
      <c r="C17" s="6">
        <v>25</v>
      </c>
      <c r="D17" s="6">
        <v>27</v>
      </c>
      <c r="E17" s="100">
        <v>13</v>
      </c>
      <c r="F17" s="80">
        <v>0.26208083050937919</v>
      </c>
      <c r="G17" s="31">
        <v>0.24054065223261153</v>
      </c>
      <c r="H17" s="31">
        <v>0.22032700168822586</v>
      </c>
      <c r="I17" s="75">
        <v>0.3092372904453678</v>
      </c>
      <c r="J17" s="78">
        <f t="shared" si="0"/>
        <v>0.73791916949062086</v>
      </c>
      <c r="K17" s="88">
        <f t="shared" si="87"/>
        <v>0.77967299831177417</v>
      </c>
      <c r="L17" s="88">
        <f t="shared" si="1"/>
        <v>0.69076270955463226</v>
      </c>
      <c r="M17" s="89">
        <f t="shared" si="2"/>
        <v>0.75945934776738844</v>
      </c>
      <c r="N17" s="80">
        <v>6.589985862414087E-2</v>
      </c>
      <c r="O17" s="73">
        <v>9.8993588317876913E-2</v>
      </c>
      <c r="P17" s="31">
        <v>4.9363978324785368E-2</v>
      </c>
      <c r="Q17" s="74">
        <v>2.6715591955120226E-2</v>
      </c>
      <c r="R17" s="31">
        <v>0.17625153847068339</v>
      </c>
      <c r="S17" s="73">
        <v>0.25458473024754025</v>
      </c>
      <c r="T17" s="73">
        <v>9.2257728742286965E-2</v>
      </c>
      <c r="U17" s="74">
        <v>0.10199443946877478</v>
      </c>
      <c r="V17" s="31">
        <v>0.11105329880501533</v>
      </c>
      <c r="W17" s="73">
        <v>8.8535897124839502E-2</v>
      </c>
      <c r="X17" s="73">
        <v>0.21286114121102462</v>
      </c>
      <c r="Y17" s="74">
        <v>0.10037934814958423</v>
      </c>
      <c r="Z17" s="31">
        <v>8.9630020170139199E-2</v>
      </c>
      <c r="AA17" s="73">
        <v>4.5839669931404987E-2</v>
      </c>
      <c r="AB17" s="73">
        <v>0.18023269952595078</v>
      </c>
      <c r="AC17" s="76">
        <v>0.11314621050588689</v>
      </c>
      <c r="AD17" s="92">
        <f t="shared" si="3"/>
        <v>4.1468078119669724E-2</v>
      </c>
      <c r="AE17" s="8">
        <f t="shared" si="4"/>
        <v>-0.25147213366990306</v>
      </c>
      <c r="AF17" s="8">
        <f t="shared" si="5"/>
        <v>-8.4815527231576107E-2</v>
      </c>
      <c r="AG17" s="93">
        <f t="shared" si="6"/>
        <v>0.21920275150917268</v>
      </c>
      <c r="AH17" s="33">
        <v>1</v>
      </c>
      <c r="AI17" s="33">
        <v>1</v>
      </c>
      <c r="AJ17" s="33">
        <v>1</v>
      </c>
      <c r="AK17" s="33">
        <v>2</v>
      </c>
      <c r="AL17" s="33">
        <v>2</v>
      </c>
      <c r="AM17" s="33">
        <v>2</v>
      </c>
      <c r="AN17" s="33">
        <v>2</v>
      </c>
      <c r="AO17" s="33">
        <v>2</v>
      </c>
      <c r="AP17" s="33">
        <v>2</v>
      </c>
      <c r="AQ17" s="33">
        <v>1</v>
      </c>
      <c r="AR17" s="33">
        <v>1</v>
      </c>
      <c r="AS17" s="33">
        <v>1</v>
      </c>
      <c r="AT17" s="33">
        <v>1</v>
      </c>
      <c r="AU17" s="33">
        <v>2</v>
      </c>
      <c r="AV17" s="33">
        <v>1</v>
      </c>
      <c r="AW17" s="33"/>
      <c r="AX17" s="33"/>
      <c r="AY17" s="10">
        <f t="shared" si="7"/>
        <v>0.46306191294738702</v>
      </c>
      <c r="AZ17" s="33">
        <f t="shared" si="8"/>
        <v>0.32069367332334303</v>
      </c>
      <c r="BA17" s="33">
        <f t="shared" si="9"/>
        <v>0.284999656382113</v>
      </c>
      <c r="BB17" s="33">
        <f t="shared" si="10"/>
        <v>0.13497820905855298</v>
      </c>
      <c r="BC17" s="33">
        <f t="shared" si="11"/>
        <v>0.19297597389526502</v>
      </c>
      <c r="BD17" s="33">
        <f t="shared" si="12"/>
        <v>0.16697629909029199</v>
      </c>
      <c r="BE17" s="33">
        <f t="shared" si="13"/>
        <v>0.15361647368206602</v>
      </c>
      <c r="BF17" s="33">
        <f t="shared" si="14"/>
        <v>0.11636316019349299</v>
      </c>
      <c r="BG17" s="33">
        <f t="shared" si="15"/>
        <v>0.155660627281966</v>
      </c>
      <c r="BH17" s="33">
        <f t="shared" si="16"/>
        <v>0.122110990403303</v>
      </c>
      <c r="BI17" s="33">
        <f t="shared" si="17"/>
        <v>0.134754568765518</v>
      </c>
      <c r="BJ17" s="33">
        <f t="shared" si="18"/>
        <v>0.105384838530011</v>
      </c>
      <c r="BK17" s="33">
        <f t="shared" si="19"/>
        <v>0.42894856369141104</v>
      </c>
      <c r="BL17" s="33">
        <f t="shared" si="20"/>
        <v>8.6861094567638006E-2</v>
      </c>
      <c r="BM17" s="85">
        <f t="shared" si="21"/>
        <v>0.27383192300588199</v>
      </c>
      <c r="BN17" s="4">
        <f t="shared" si="22"/>
        <v>4.2359187414679997</v>
      </c>
      <c r="BO17" s="82">
        <f t="shared" si="23"/>
        <v>2.0045391132819321</v>
      </c>
      <c r="BP17" s="64">
        <f t="shared" si="24"/>
        <v>0.79686869690054396</v>
      </c>
      <c r="BQ17" s="62">
        <f t="shared" si="25"/>
        <v>0.334287882806583</v>
      </c>
      <c r="BR17" s="62">
        <f t="shared" si="26"/>
        <v>0.29187907469241003</v>
      </c>
      <c r="BS17" s="62">
        <f t="shared" si="27"/>
        <v>0.17990105025540998</v>
      </c>
      <c r="BT17" s="62">
        <f t="shared" si="28"/>
        <v>0.173102082094268</v>
      </c>
      <c r="BU17" s="62">
        <f t="shared" si="29"/>
        <v>0.13326546293842401</v>
      </c>
      <c r="BV17" s="62">
        <f t="shared" si="30"/>
        <v>0.13256882753268301</v>
      </c>
      <c r="BW17" s="62">
        <f t="shared" si="31"/>
        <v>0.10672295643860799</v>
      </c>
      <c r="BX17" s="62">
        <f t="shared" si="32"/>
        <v>0.13492457944950501</v>
      </c>
      <c r="BY17" s="62">
        <f t="shared" si="33"/>
        <v>0.14643885451972299</v>
      </c>
      <c r="BZ17" s="62">
        <f t="shared" si="34"/>
        <v>0.148432384950552</v>
      </c>
      <c r="CA17" s="62">
        <f t="shared" si="35"/>
        <v>0.14247301570047</v>
      </c>
      <c r="CB17" s="62">
        <f t="shared" si="36"/>
        <v>0.34595600018435296</v>
      </c>
      <c r="CC17" s="62">
        <f t="shared" si="37"/>
        <v>0.10366935279478601</v>
      </c>
      <c r="CD17" s="84">
        <f t="shared" si="38"/>
        <v>0.28693462904123201</v>
      </c>
      <c r="CE17" s="4">
        <f t="shared" si="39"/>
        <v>5.5151459420404825</v>
      </c>
      <c r="CF17" s="4">
        <f t="shared" si="40"/>
        <v>1.9783187963435123</v>
      </c>
      <c r="CG17" s="64">
        <f t="shared" si="41"/>
        <v>4.47280956827871E-2</v>
      </c>
      <c r="CH17" s="62">
        <f t="shared" si="42"/>
        <v>0.436563006724276</v>
      </c>
      <c r="CI17" s="62">
        <f t="shared" si="43"/>
        <v>0.27827909745317297</v>
      </c>
      <c r="CJ17" s="62">
        <f t="shared" si="44"/>
        <v>7.9329851527463302E-2</v>
      </c>
      <c r="CK17" s="62">
        <f t="shared" si="45"/>
        <v>0.20887517233609199</v>
      </c>
      <c r="CL17" s="62">
        <f t="shared" si="46"/>
        <v>0.16336790037249599</v>
      </c>
      <c r="CM17" s="62">
        <f t="shared" si="47"/>
        <v>0.17800947467104902</v>
      </c>
      <c r="CN17" s="62">
        <f t="shared" si="48"/>
        <v>0.11235832379086601</v>
      </c>
      <c r="CO17" s="62">
        <f t="shared" si="49"/>
        <v>0.203354283865052</v>
      </c>
      <c r="CP17" s="62">
        <f t="shared" si="50"/>
        <v>0.16886181190134197</v>
      </c>
      <c r="CQ17" s="62">
        <f t="shared" si="51"/>
        <v>0.14844139278513699</v>
      </c>
      <c r="CR17" s="62">
        <f t="shared" si="52"/>
        <v>0.115692452134425</v>
      </c>
      <c r="CS17" s="62">
        <f t="shared" si="53"/>
        <v>0.60709569056200596</v>
      </c>
      <c r="CT17" s="62">
        <f t="shared" si="54"/>
        <v>9.2571995776752306E-2</v>
      </c>
      <c r="CU17" s="84">
        <f t="shared" si="55"/>
        <v>0.27421054086065699</v>
      </c>
      <c r="CV17" s="4">
        <f t="shared" si="56"/>
        <v>3.0716682964384869</v>
      </c>
      <c r="CW17" s="4">
        <f t="shared" si="57"/>
        <v>2.4929573798948619</v>
      </c>
      <c r="CX17" s="64">
        <f t="shared" si="58"/>
        <v>0.17152916324779199</v>
      </c>
      <c r="CY17" s="62">
        <f t="shared" si="59"/>
        <v>0.25402552304591003</v>
      </c>
      <c r="CZ17" s="62">
        <f t="shared" si="60"/>
        <v>0.27820775417898103</v>
      </c>
      <c r="DA17" s="62">
        <f t="shared" si="61"/>
        <v>9.5476546178607805E-2</v>
      </c>
      <c r="DB17" s="62">
        <f t="shared" si="62"/>
        <v>0.214046550284862</v>
      </c>
      <c r="DC17" s="62">
        <f t="shared" si="63"/>
        <v>0.21532362271781999</v>
      </c>
      <c r="DD17" s="62">
        <f t="shared" si="64"/>
        <v>0.17281672760782002</v>
      </c>
      <c r="DE17" s="62">
        <f t="shared" si="65"/>
        <v>0.13141463692318101</v>
      </c>
      <c r="DF17" s="62">
        <f t="shared" si="66"/>
        <v>0.16482115759975099</v>
      </c>
      <c r="DG17" s="62">
        <f t="shared" si="67"/>
        <v>6.9019316498137098E-2</v>
      </c>
      <c r="DH17" s="62">
        <f t="shared" si="68"/>
        <v>0.11009885366714199</v>
      </c>
      <c r="DI17" s="62">
        <f t="shared" si="69"/>
        <v>4.95808466441236E-2</v>
      </c>
      <c r="DJ17" s="62">
        <f t="shared" si="70"/>
        <v>0.47086409472627105</v>
      </c>
      <c r="DK17" s="62">
        <f t="shared" si="71"/>
        <v>6.1142299690191498E-2</v>
      </c>
      <c r="DL17" s="84">
        <f t="shared" si="72"/>
        <v>0.255462455245829</v>
      </c>
      <c r="DM17" s="4">
        <f t="shared" si="73"/>
        <v>2.9377405323959613</v>
      </c>
      <c r="DN17" s="4">
        <f t="shared" si="74"/>
        <v>1.8396174344364431</v>
      </c>
      <c r="DO17" s="10">
        <f t="shared" si="75"/>
        <v>6.2404578547499323</v>
      </c>
      <c r="DP17" s="11">
        <f t="shared" si="76"/>
        <v>5.5646256763333488</v>
      </c>
      <c r="DQ17" s="11">
        <f t="shared" si="77"/>
        <v>4.7773579668324047</v>
      </c>
      <c r="DR17" s="12">
        <f t="shared" si="78"/>
        <v>7.4934647383839952</v>
      </c>
      <c r="DS17" s="8">
        <f t="shared" si="79"/>
        <v>3.0600089766438871E-2</v>
      </c>
      <c r="DT17" s="8">
        <f t="shared" si="80"/>
        <v>-0.19606603245027257</v>
      </c>
      <c r="DU17" s="8">
        <f t="shared" si="81"/>
        <v>-5.8587403402788209E-2</v>
      </c>
      <c r="DV17" s="8">
        <f t="shared" si="82"/>
        <v>0.1664755786899732</v>
      </c>
      <c r="DW17" s="13">
        <f t="shared" si="83"/>
        <v>1.1689994494235363</v>
      </c>
      <c r="DX17" s="14">
        <f t="shared" si="84"/>
        <v>-0.34763496004898786</v>
      </c>
      <c r="DY17" s="14">
        <f t="shared" si="85"/>
        <v>0.44625178527696102</v>
      </c>
      <c r="DZ17" s="15">
        <f t="shared" si="86"/>
        <v>1.622878960715834</v>
      </c>
    </row>
    <row r="18" spans="1:130" ht="35" customHeight="1" thickBot="1" x14ac:dyDescent="0.2">
      <c r="A18" s="106" t="s">
        <v>80</v>
      </c>
      <c r="B18" s="98">
        <v>15</v>
      </c>
      <c r="C18" s="6">
        <v>31</v>
      </c>
      <c r="D18" s="6">
        <v>29</v>
      </c>
      <c r="E18" s="99">
        <v>9</v>
      </c>
      <c r="F18" s="80">
        <v>0.12137639705981737</v>
      </c>
      <c r="G18" s="73">
        <v>8.269725188511412E-2</v>
      </c>
      <c r="H18" s="73">
        <v>7.2891261629825274E-2</v>
      </c>
      <c r="I18" s="76">
        <v>0.19513205343802786</v>
      </c>
      <c r="J18" s="78">
        <f t="shared" si="0"/>
        <v>0.8786236029401826</v>
      </c>
      <c r="K18" s="88">
        <f t="shared" si="87"/>
        <v>0.92710873837017471</v>
      </c>
      <c r="L18" s="88">
        <f t="shared" si="1"/>
        <v>0.80486794656197214</v>
      </c>
      <c r="M18" s="89">
        <f t="shared" si="2"/>
        <v>0.91730274811488588</v>
      </c>
      <c r="N18" s="80">
        <v>0.11747517456714077</v>
      </c>
      <c r="O18" s="73">
        <v>0.19282265121420034</v>
      </c>
      <c r="P18" s="73">
        <v>4.8331415908926999E-2</v>
      </c>
      <c r="Q18" s="74">
        <v>4.1245855629320552E-2</v>
      </c>
      <c r="R18" s="31">
        <v>0.24554132761499475</v>
      </c>
      <c r="S18" s="73">
        <v>0.32833828226034439</v>
      </c>
      <c r="T18" s="73">
        <v>0.14194135216491746</v>
      </c>
      <c r="U18" s="74">
        <v>0.17316278414875771</v>
      </c>
      <c r="V18" s="31">
        <v>0.14392981063786028</v>
      </c>
      <c r="W18" s="73">
        <v>0.12790660472828347</v>
      </c>
      <c r="X18" s="73">
        <v>0.21679891077767879</v>
      </c>
      <c r="Y18" s="72">
        <v>0.13615973182678101</v>
      </c>
      <c r="Z18" s="31">
        <v>0.1779388655859073</v>
      </c>
      <c r="AA18" s="73">
        <v>0.10720879439699475</v>
      </c>
      <c r="AB18" s="73">
        <v>0.4068612209640497</v>
      </c>
      <c r="AC18" s="76">
        <v>0.18187493225176629</v>
      </c>
      <c r="AD18" s="92">
        <f t="shared" si="3"/>
        <v>4.1147825958367967E-2</v>
      </c>
      <c r="AE18" s="8">
        <f t="shared" si="4"/>
        <v>-0.433387363667884</v>
      </c>
      <c r="AF18" s="8">
        <f t="shared" si="5"/>
        <v>-0.10362602430046902</v>
      </c>
      <c r="AG18" s="93">
        <f t="shared" si="6"/>
        <v>0.28604553434926649</v>
      </c>
      <c r="AH18" s="33">
        <v>1</v>
      </c>
      <c r="AI18" s="33">
        <v>1</v>
      </c>
      <c r="AJ18" s="33">
        <v>2</v>
      </c>
      <c r="AK18" s="33">
        <v>1</v>
      </c>
      <c r="AL18" s="33">
        <v>2</v>
      </c>
      <c r="AM18" s="33">
        <v>1</v>
      </c>
      <c r="AN18" s="33">
        <v>2</v>
      </c>
      <c r="AO18" s="33">
        <v>2</v>
      </c>
      <c r="AP18" s="33">
        <v>2</v>
      </c>
      <c r="AQ18" s="33">
        <v>2</v>
      </c>
      <c r="AR18" s="33">
        <v>1</v>
      </c>
      <c r="AS18" s="33">
        <v>2</v>
      </c>
      <c r="AT18" s="33">
        <v>1</v>
      </c>
      <c r="AU18" s="33">
        <v>1</v>
      </c>
      <c r="AV18" s="33">
        <v>1</v>
      </c>
      <c r="AW18" s="33"/>
      <c r="AX18" s="33"/>
      <c r="AY18" s="10">
        <f t="shared" si="7"/>
        <v>0.46306191294738702</v>
      </c>
      <c r="AZ18" s="33">
        <f t="shared" si="8"/>
        <v>0.32069367332334303</v>
      </c>
      <c r="BA18" s="33">
        <f t="shared" si="9"/>
        <v>6.5450036928073899E-2</v>
      </c>
      <c r="BB18" s="33">
        <f t="shared" si="10"/>
        <v>0.158760621895224</v>
      </c>
      <c r="BC18" s="33">
        <f t="shared" si="11"/>
        <v>0.19297597389526502</v>
      </c>
      <c r="BD18" s="33">
        <f t="shared" si="12"/>
        <v>0.120752123661808</v>
      </c>
      <c r="BE18" s="33">
        <f t="shared" si="13"/>
        <v>0.15361647368206602</v>
      </c>
      <c r="BF18" s="33">
        <f t="shared" si="14"/>
        <v>0.11636316019349299</v>
      </c>
      <c r="BG18" s="33">
        <f t="shared" si="15"/>
        <v>0.155660627281966</v>
      </c>
      <c r="BH18" s="33">
        <f t="shared" si="16"/>
        <v>0.119764542547356</v>
      </c>
      <c r="BI18" s="33">
        <f t="shared" si="17"/>
        <v>0.134754568765518</v>
      </c>
      <c r="BJ18" s="33">
        <f t="shared" si="18"/>
        <v>0.112471271482489</v>
      </c>
      <c r="BK18" s="33">
        <f t="shared" si="19"/>
        <v>0.42894856369141104</v>
      </c>
      <c r="BL18" s="33">
        <f t="shared" si="20"/>
        <v>0.10469163967285</v>
      </c>
      <c r="BM18" s="85">
        <f t="shared" si="21"/>
        <v>0.27383192300588199</v>
      </c>
      <c r="BN18" s="4">
        <f t="shared" si="22"/>
        <v>4.0792413788132791</v>
      </c>
      <c r="BO18" s="82">
        <f t="shared" si="23"/>
        <v>1.9559684899975012</v>
      </c>
      <c r="BP18" s="64">
        <f t="shared" si="24"/>
        <v>0.79686869690054396</v>
      </c>
      <c r="BQ18" s="62">
        <f t="shared" si="25"/>
        <v>0.334287882806583</v>
      </c>
      <c r="BR18" s="62">
        <f t="shared" si="26"/>
        <v>3.7272787702927301E-2</v>
      </c>
      <c r="BS18" s="62">
        <f t="shared" si="27"/>
        <v>0.10207515027639101</v>
      </c>
      <c r="BT18" s="62">
        <f t="shared" si="28"/>
        <v>0.173102082094268</v>
      </c>
      <c r="BU18" s="62">
        <f t="shared" si="29"/>
        <v>0.13968347265120301</v>
      </c>
      <c r="BV18" s="62">
        <f t="shared" si="30"/>
        <v>0.13256882753268301</v>
      </c>
      <c r="BW18" s="62">
        <f t="shared" si="31"/>
        <v>0.10672295643860799</v>
      </c>
      <c r="BX18" s="62">
        <f t="shared" si="32"/>
        <v>0.13492457944950501</v>
      </c>
      <c r="BY18" s="62">
        <f t="shared" si="33"/>
        <v>9.7993042887777104E-2</v>
      </c>
      <c r="BZ18" s="62">
        <f t="shared" si="34"/>
        <v>0.148432384950552</v>
      </c>
      <c r="CA18" s="62">
        <f t="shared" si="35"/>
        <v>5.7942328063412304E-2</v>
      </c>
      <c r="CB18" s="62">
        <f t="shared" si="36"/>
        <v>0.34595600018435296</v>
      </c>
      <c r="CC18" s="62">
        <f t="shared" si="37"/>
        <v>5.7895507324300197E-2</v>
      </c>
      <c r="CD18" s="84">
        <f t="shared" si="38"/>
        <v>0.28693462904123201</v>
      </c>
      <c r="CE18" s="4">
        <f t="shared" si="39"/>
        <v>4.883347846690322</v>
      </c>
      <c r="CF18" s="4">
        <f t="shared" si="40"/>
        <v>1.9362909944243454</v>
      </c>
      <c r="CG18" s="64">
        <f t="shared" si="41"/>
        <v>4.47280956827871E-2</v>
      </c>
      <c r="CH18" s="62">
        <f t="shared" si="42"/>
        <v>0.436563006724276</v>
      </c>
      <c r="CI18" s="62">
        <f t="shared" si="43"/>
        <v>0.16825099127527299</v>
      </c>
      <c r="CJ18" s="62">
        <f t="shared" si="44"/>
        <v>0.32174260769184898</v>
      </c>
      <c r="CK18" s="62">
        <f t="shared" si="45"/>
        <v>0.20887517233609199</v>
      </c>
      <c r="CL18" s="62">
        <f t="shared" si="46"/>
        <v>0.20438615068233101</v>
      </c>
      <c r="CM18" s="62">
        <f t="shared" si="47"/>
        <v>0.17800947467104902</v>
      </c>
      <c r="CN18" s="62">
        <f t="shared" si="48"/>
        <v>0.11235832379086601</v>
      </c>
      <c r="CO18" s="62">
        <f t="shared" si="49"/>
        <v>0.203354283865052</v>
      </c>
      <c r="CP18" s="62">
        <f t="shared" si="50"/>
        <v>0.137789707905068</v>
      </c>
      <c r="CQ18" s="62">
        <f t="shared" si="51"/>
        <v>0.14844139278513699</v>
      </c>
      <c r="CR18" s="62">
        <f t="shared" si="52"/>
        <v>0.21702405535255601</v>
      </c>
      <c r="CS18" s="62">
        <f t="shared" si="53"/>
        <v>0.60709569056200596</v>
      </c>
      <c r="CT18" s="62">
        <f t="shared" si="54"/>
        <v>0.24397930084842301</v>
      </c>
      <c r="CU18" s="84">
        <f t="shared" si="55"/>
        <v>0.27421054086065699</v>
      </c>
      <c r="CV18" s="4">
        <f t="shared" si="56"/>
        <v>3.6594550611510366</v>
      </c>
      <c r="CW18" s="4">
        <f t="shared" si="57"/>
        <v>2.5029035262084229</v>
      </c>
      <c r="CX18" s="64">
        <f t="shared" si="58"/>
        <v>0.17152916324779199</v>
      </c>
      <c r="CY18" s="62">
        <f t="shared" si="59"/>
        <v>0.25402552304591003</v>
      </c>
      <c r="CZ18" s="62">
        <f t="shared" si="60"/>
        <v>6.2234087986965302E-2</v>
      </c>
      <c r="DA18" s="62">
        <f t="shared" si="61"/>
        <v>0.17036048730010703</v>
      </c>
      <c r="DB18" s="62">
        <f t="shared" si="62"/>
        <v>0.214046550284862</v>
      </c>
      <c r="DC18" s="62">
        <f t="shared" si="63"/>
        <v>5.9955341799952995E-2</v>
      </c>
      <c r="DD18" s="62">
        <f t="shared" si="64"/>
        <v>0.17281672760782002</v>
      </c>
      <c r="DE18" s="62">
        <f t="shared" si="65"/>
        <v>0.13141463692318101</v>
      </c>
      <c r="DF18" s="62">
        <f t="shared" si="66"/>
        <v>0.16482115759975099</v>
      </c>
      <c r="DG18" s="62">
        <f t="shared" si="67"/>
        <v>0.14259637044947898</v>
      </c>
      <c r="DH18" s="62">
        <f t="shared" si="68"/>
        <v>0.11009885366714199</v>
      </c>
      <c r="DI18" s="62">
        <f t="shared" si="69"/>
        <v>0.14516313876405498</v>
      </c>
      <c r="DJ18" s="62">
        <f t="shared" si="70"/>
        <v>0.47086409472627105</v>
      </c>
      <c r="DK18" s="62">
        <f t="shared" si="71"/>
        <v>0.11231375826206599</v>
      </c>
      <c r="DL18" s="84">
        <f t="shared" si="72"/>
        <v>0.255462455245829</v>
      </c>
      <c r="DM18" s="4">
        <f t="shared" si="73"/>
        <v>3.1345691422571136</v>
      </c>
      <c r="DN18" s="4">
        <f t="shared" si="74"/>
        <v>1.757826207469918</v>
      </c>
      <c r="DO18" s="10">
        <f t="shared" si="75"/>
        <v>6.0352098688107798</v>
      </c>
      <c r="DP18" s="11">
        <f t="shared" si="76"/>
        <v>6.16235858735946</v>
      </c>
      <c r="DQ18" s="11">
        <f t="shared" si="77"/>
        <v>4.8923953497270318</v>
      </c>
      <c r="DR18" s="12">
        <f t="shared" si="78"/>
        <v>6.8196388411146671</v>
      </c>
      <c r="DS18" s="8">
        <f t="shared" si="79"/>
        <v>3.6153451096696834E-2</v>
      </c>
      <c r="DT18" s="8">
        <f t="shared" si="80"/>
        <v>-0.401797211955708</v>
      </c>
      <c r="DU18" s="8">
        <f t="shared" si="81"/>
        <v>-8.3405265389099523E-2</v>
      </c>
      <c r="DV18" s="8">
        <f t="shared" si="82"/>
        <v>0.26239035474457312</v>
      </c>
      <c r="DW18" s="13">
        <f t="shared" si="83"/>
        <v>1.1687989595814248</v>
      </c>
      <c r="DX18" s="14">
        <f t="shared" si="84"/>
        <v>-1.2968338926286664</v>
      </c>
      <c r="DY18" s="14">
        <f t="shared" si="85"/>
        <v>0.29170469379808317</v>
      </c>
      <c r="DZ18" s="15">
        <f t="shared" si="86"/>
        <v>1.8995194403310833</v>
      </c>
    </row>
    <row r="19" spans="1:130" ht="35" customHeight="1" thickBot="1" x14ac:dyDescent="0.2">
      <c r="A19" s="106" t="s">
        <v>61</v>
      </c>
      <c r="B19" s="98">
        <v>16</v>
      </c>
      <c r="C19" s="6">
        <v>32</v>
      </c>
      <c r="D19" s="6">
        <v>31</v>
      </c>
      <c r="E19" s="99">
        <v>6</v>
      </c>
      <c r="F19" s="80">
        <v>0.14412692935581325</v>
      </c>
      <c r="G19" s="73">
        <v>0.12400309038532978</v>
      </c>
      <c r="H19" s="31">
        <v>0.11125277829805713</v>
      </c>
      <c r="I19" s="76">
        <v>0.18565362489153039</v>
      </c>
      <c r="J19" s="78">
        <f t="shared" si="0"/>
        <v>0.85587307064418672</v>
      </c>
      <c r="K19" s="88">
        <f t="shared" si="87"/>
        <v>0.88874722170194287</v>
      </c>
      <c r="L19" s="88">
        <f t="shared" si="1"/>
        <v>0.81434637510846963</v>
      </c>
      <c r="M19" s="89">
        <f t="shared" si="2"/>
        <v>0.87599690961467025</v>
      </c>
      <c r="N19" s="80">
        <v>0.12844958964112588</v>
      </c>
      <c r="O19" s="73">
        <v>0.21787506792368375</v>
      </c>
      <c r="P19" s="73">
        <v>4.0191693089895716E-2</v>
      </c>
      <c r="Q19" s="74">
        <v>4.0531731895168864E-2</v>
      </c>
      <c r="R19" s="31">
        <v>0.2396256068626427</v>
      </c>
      <c r="S19" s="73">
        <v>0.32337365902165061</v>
      </c>
      <c r="T19" s="73">
        <v>0.13798511344568759</v>
      </c>
      <c r="U19" s="74">
        <v>0.16511712231355988</v>
      </c>
      <c r="V19" s="31">
        <v>0.133982357852446</v>
      </c>
      <c r="W19" s="31">
        <v>0.11164794588681201</v>
      </c>
      <c r="X19" s="31">
        <v>0.15883570843350228</v>
      </c>
      <c r="Y19" s="72">
        <v>0.15478147909320114</v>
      </c>
      <c r="Z19" s="31">
        <v>0.16283070500348612</v>
      </c>
      <c r="AA19" s="73">
        <v>5.8505539960390256E-2</v>
      </c>
      <c r="AB19" s="73">
        <v>0.44000015324645608</v>
      </c>
      <c r="AC19" s="76">
        <v>0.19357379603774763</v>
      </c>
      <c r="AD19" s="92">
        <f t="shared" si="3"/>
        <v>7.1262133647836456E-2</v>
      </c>
      <c r="AE19" s="8">
        <f t="shared" si="4"/>
        <v>-0.42065905514437507</v>
      </c>
      <c r="AF19" s="8">
        <f t="shared" si="5"/>
        <v>-0.14270642092222002</v>
      </c>
      <c r="AG19" s="93">
        <f t="shared" si="6"/>
        <v>0.37109524109813202</v>
      </c>
      <c r="AH19" s="33">
        <v>1</v>
      </c>
      <c r="AI19" s="33">
        <v>1</v>
      </c>
      <c r="AJ19" s="33">
        <v>2</v>
      </c>
      <c r="AK19" s="33">
        <v>1</v>
      </c>
      <c r="AL19" s="33">
        <v>2</v>
      </c>
      <c r="AM19" s="33">
        <v>1</v>
      </c>
      <c r="AN19" s="33">
        <v>2</v>
      </c>
      <c r="AO19" s="33">
        <v>2</v>
      </c>
      <c r="AP19" s="33">
        <v>2</v>
      </c>
      <c r="AQ19" s="33">
        <v>2</v>
      </c>
      <c r="AR19" s="33">
        <v>1</v>
      </c>
      <c r="AS19" s="33">
        <v>1</v>
      </c>
      <c r="AT19" s="33">
        <v>2</v>
      </c>
      <c r="AU19" s="33">
        <v>1</v>
      </c>
      <c r="AV19" s="33">
        <v>1</v>
      </c>
      <c r="AW19" s="33"/>
      <c r="AX19" s="33"/>
      <c r="AY19" s="10">
        <f t="shared" si="7"/>
        <v>0.46306191294738702</v>
      </c>
      <c r="AZ19" s="33">
        <f t="shared" si="8"/>
        <v>0.32069367332334303</v>
      </c>
      <c r="BA19" s="33">
        <f t="shared" si="9"/>
        <v>6.5450036928073899E-2</v>
      </c>
      <c r="BB19" s="33">
        <f t="shared" si="10"/>
        <v>0.158760621895224</v>
      </c>
      <c r="BC19" s="33">
        <f t="shared" si="11"/>
        <v>0.19297597389526502</v>
      </c>
      <c r="BD19" s="33">
        <f t="shared" si="12"/>
        <v>0.120752123661808</v>
      </c>
      <c r="BE19" s="33">
        <f t="shared" si="13"/>
        <v>0.15361647368206602</v>
      </c>
      <c r="BF19" s="33">
        <f t="shared" si="14"/>
        <v>0.11636316019349299</v>
      </c>
      <c r="BG19" s="33">
        <f t="shared" si="15"/>
        <v>0.155660627281966</v>
      </c>
      <c r="BH19" s="33">
        <f t="shared" si="16"/>
        <v>0.119764542547356</v>
      </c>
      <c r="BI19" s="33">
        <f t="shared" si="17"/>
        <v>0.134754568765518</v>
      </c>
      <c r="BJ19" s="33">
        <f t="shared" si="18"/>
        <v>0.105384838530011</v>
      </c>
      <c r="BK19" s="33">
        <f t="shared" si="19"/>
        <v>1.71448382843499E-2</v>
      </c>
      <c r="BL19" s="33">
        <f t="shared" si="20"/>
        <v>0.10469163967285</v>
      </c>
      <c r="BM19" s="85">
        <f t="shared" si="21"/>
        <v>0.27383192300588199</v>
      </c>
      <c r="BN19" s="4">
        <f t="shared" si="22"/>
        <v>2.8225709037346607</v>
      </c>
      <c r="BO19" s="82">
        <f t="shared" si="23"/>
        <v>1.9559684899975012</v>
      </c>
      <c r="BP19" s="64">
        <f t="shared" si="24"/>
        <v>0.79686869690054396</v>
      </c>
      <c r="BQ19" s="62">
        <f t="shared" si="25"/>
        <v>0.334287882806583</v>
      </c>
      <c r="BR19" s="62">
        <f t="shared" si="26"/>
        <v>3.7272787702927301E-2</v>
      </c>
      <c r="BS19" s="62">
        <f t="shared" si="27"/>
        <v>0.10207515027639101</v>
      </c>
      <c r="BT19" s="62">
        <f t="shared" si="28"/>
        <v>0.173102082094268</v>
      </c>
      <c r="BU19" s="62">
        <f t="shared" si="29"/>
        <v>0.13968347265120301</v>
      </c>
      <c r="BV19" s="62">
        <f t="shared" si="30"/>
        <v>0.13256882753268301</v>
      </c>
      <c r="BW19" s="62">
        <f t="shared" si="31"/>
        <v>0.10672295643860799</v>
      </c>
      <c r="BX19" s="62">
        <f t="shared" si="32"/>
        <v>0.13492457944950501</v>
      </c>
      <c r="BY19" s="62">
        <f t="shared" si="33"/>
        <v>9.7993042887777104E-2</v>
      </c>
      <c r="BZ19" s="62">
        <f t="shared" si="34"/>
        <v>0.148432384950552</v>
      </c>
      <c r="CA19" s="62">
        <f t="shared" si="35"/>
        <v>0.14247301570047</v>
      </c>
      <c r="CB19" s="62">
        <f t="shared" si="36"/>
        <v>2.14452274137358E-2</v>
      </c>
      <c r="CC19" s="62">
        <f t="shared" si="37"/>
        <v>5.7895507324300197E-2</v>
      </c>
      <c r="CD19" s="84">
        <f t="shared" si="38"/>
        <v>0.28693462904123201</v>
      </c>
      <c r="CE19" s="4">
        <f t="shared" si="39"/>
        <v>4.1634075912896433</v>
      </c>
      <c r="CF19" s="4">
        <f t="shared" si="40"/>
        <v>1.9362909944243454</v>
      </c>
      <c r="CG19" s="64">
        <f t="shared" si="41"/>
        <v>4.47280956827871E-2</v>
      </c>
      <c r="CH19" s="62">
        <f t="shared" si="42"/>
        <v>0.436563006724276</v>
      </c>
      <c r="CI19" s="62">
        <f t="shared" si="43"/>
        <v>0.16825099127527299</v>
      </c>
      <c r="CJ19" s="62">
        <f t="shared" si="44"/>
        <v>0.32174260769184898</v>
      </c>
      <c r="CK19" s="62">
        <f t="shared" si="45"/>
        <v>0.20887517233609199</v>
      </c>
      <c r="CL19" s="62">
        <f t="shared" si="46"/>
        <v>0.20438615068233101</v>
      </c>
      <c r="CM19" s="62">
        <f t="shared" si="47"/>
        <v>0.17800947467104902</v>
      </c>
      <c r="CN19" s="62">
        <f t="shared" si="48"/>
        <v>0.11235832379086601</v>
      </c>
      <c r="CO19" s="62">
        <f t="shared" si="49"/>
        <v>0.203354283865052</v>
      </c>
      <c r="CP19" s="62">
        <f t="shared" si="50"/>
        <v>0.137789707905068</v>
      </c>
      <c r="CQ19" s="62">
        <f t="shared" si="51"/>
        <v>0.14844139278513699</v>
      </c>
      <c r="CR19" s="62">
        <f t="shared" si="52"/>
        <v>0.115692452134425</v>
      </c>
      <c r="CS19" s="62">
        <f t="shared" si="53"/>
        <v>2.0308324413969001E-2</v>
      </c>
      <c r="CT19" s="62">
        <f t="shared" si="54"/>
        <v>0.24397930084842301</v>
      </c>
      <c r="CU19" s="84">
        <f t="shared" si="55"/>
        <v>0.27421054086065699</v>
      </c>
      <c r="CV19" s="4">
        <f t="shared" si="56"/>
        <v>1.5950981530525323</v>
      </c>
      <c r="CW19" s="4">
        <f t="shared" si="57"/>
        <v>2.5029035262084229</v>
      </c>
      <c r="CX19" s="64">
        <f t="shared" si="58"/>
        <v>0.17152916324779199</v>
      </c>
      <c r="CY19" s="62">
        <f t="shared" si="59"/>
        <v>0.25402552304591003</v>
      </c>
      <c r="CZ19" s="62">
        <f t="shared" si="60"/>
        <v>6.2234087986965302E-2</v>
      </c>
      <c r="DA19" s="62">
        <f t="shared" si="61"/>
        <v>0.17036048730010703</v>
      </c>
      <c r="DB19" s="62">
        <f t="shared" si="62"/>
        <v>0.214046550284862</v>
      </c>
      <c r="DC19" s="62">
        <f t="shared" si="63"/>
        <v>5.9955341799952995E-2</v>
      </c>
      <c r="DD19" s="62">
        <f t="shared" si="64"/>
        <v>0.17281672760782002</v>
      </c>
      <c r="DE19" s="62">
        <f t="shared" si="65"/>
        <v>0.13141463692318101</v>
      </c>
      <c r="DF19" s="62">
        <f t="shared" si="66"/>
        <v>0.16482115759975099</v>
      </c>
      <c r="DG19" s="62">
        <f t="shared" si="67"/>
        <v>0.14259637044947898</v>
      </c>
      <c r="DH19" s="62">
        <f t="shared" si="68"/>
        <v>0.11009885366714199</v>
      </c>
      <c r="DI19" s="62">
        <f t="shared" si="69"/>
        <v>4.95808466441236E-2</v>
      </c>
      <c r="DJ19" s="62">
        <f t="shared" si="70"/>
        <v>9.8628299880668506E-3</v>
      </c>
      <c r="DK19" s="62">
        <f t="shared" si="71"/>
        <v>0.11231375826206599</v>
      </c>
      <c r="DL19" s="84">
        <f t="shared" si="72"/>
        <v>0.255462455245829</v>
      </c>
      <c r="DM19" s="4">
        <f t="shared" si="73"/>
        <v>1.4648184716827064</v>
      </c>
      <c r="DN19" s="4">
        <f t="shared" si="74"/>
        <v>1.757826207469918</v>
      </c>
      <c r="DO19" s="10">
        <f t="shared" si="75"/>
        <v>4.7785393937321619</v>
      </c>
      <c r="DP19" s="11">
        <f t="shared" si="76"/>
        <v>4.098001679260955</v>
      </c>
      <c r="DQ19" s="11">
        <f t="shared" si="77"/>
        <v>3.2226446791526246</v>
      </c>
      <c r="DR19" s="12">
        <f t="shared" si="78"/>
        <v>6.0996985857139885</v>
      </c>
      <c r="DS19" s="8">
        <f t="shared" si="79"/>
        <v>6.0991341145830207E-2</v>
      </c>
      <c r="DT19" s="8">
        <f t="shared" si="80"/>
        <v>-0.37385956654332775</v>
      </c>
      <c r="DU19" s="8">
        <f t="shared" si="81"/>
        <v>-0.11621245658271334</v>
      </c>
      <c r="DV19" s="8">
        <f t="shared" si="82"/>
        <v>0.32507828437467462</v>
      </c>
      <c r="DW19" s="13">
        <f t="shared" si="83"/>
        <v>1.1141415832477422</v>
      </c>
      <c r="DX19" s="14">
        <f t="shared" si="84"/>
        <v>-1.3890734862452645</v>
      </c>
      <c r="DY19" s="14">
        <f t="shared" si="85"/>
        <v>-0.24054117446509626</v>
      </c>
      <c r="DZ19" s="15">
        <f t="shared" si="86"/>
        <v>2.0434520325577594</v>
      </c>
    </row>
    <row r="20" spans="1:130" ht="35" customHeight="1" thickBot="1" x14ac:dyDescent="0.2">
      <c r="A20" s="106" t="s">
        <v>62</v>
      </c>
      <c r="B20" s="98">
        <v>17</v>
      </c>
      <c r="C20" s="6">
        <v>29</v>
      </c>
      <c r="D20" s="6">
        <v>32</v>
      </c>
      <c r="E20" s="99">
        <v>7</v>
      </c>
      <c r="F20" s="80">
        <v>0.20165221835778685</v>
      </c>
      <c r="G20" s="73">
        <v>0.16051139695026753</v>
      </c>
      <c r="H20" s="73">
        <v>0.26516452170212595</v>
      </c>
      <c r="I20" s="76">
        <v>0.23265448582567744</v>
      </c>
      <c r="J20" s="78">
        <f t="shared" si="0"/>
        <v>0.79834778164221309</v>
      </c>
      <c r="K20" s="88">
        <f t="shared" si="87"/>
        <v>0.7348354782978741</v>
      </c>
      <c r="L20" s="88">
        <f t="shared" si="1"/>
        <v>0.76734551417432262</v>
      </c>
      <c r="M20" s="89">
        <f t="shared" si="2"/>
        <v>0.8394886030497325</v>
      </c>
      <c r="N20" s="80">
        <v>9.4207833037622743E-2</v>
      </c>
      <c r="O20" s="73">
        <v>0.15615479761272039</v>
      </c>
      <c r="P20" s="73">
        <v>1.6353587057760952E-2</v>
      </c>
      <c r="Q20" s="74">
        <v>4.0197078279173036E-2</v>
      </c>
      <c r="R20" s="31">
        <v>0.2216539698764152</v>
      </c>
      <c r="S20" s="73">
        <v>0.33650203280294549</v>
      </c>
      <c r="T20" s="73">
        <v>0.12306043915838071</v>
      </c>
      <c r="U20" s="74">
        <v>0.10265880336441614</v>
      </c>
      <c r="V20" s="31">
        <v>0.12466035712692934</v>
      </c>
      <c r="W20" s="73">
        <v>8.9434093202847911E-2</v>
      </c>
      <c r="X20" s="73">
        <v>0.19313107188453715</v>
      </c>
      <c r="Y20" s="74">
        <v>0.14539682086836922</v>
      </c>
      <c r="Z20" s="31">
        <v>0.12326859203090844</v>
      </c>
      <c r="AA20" s="73">
        <v>5.7852465892462249E-2</v>
      </c>
      <c r="AB20" s="73">
        <v>0.26709127505416869</v>
      </c>
      <c r="AC20" s="76">
        <v>0.15490362768693214</v>
      </c>
      <c r="AD20" s="92">
        <f t="shared" si="3"/>
        <v>6.7932853756200132E-2</v>
      </c>
      <c r="AE20" s="8">
        <f t="shared" si="4"/>
        <v>-0.32080832072256416</v>
      </c>
      <c r="AF20" s="8">
        <f t="shared" si="5"/>
        <v>-0.15744456691171219</v>
      </c>
      <c r="AG20" s="93">
        <f t="shared" si="6"/>
        <v>0.34537027132035575</v>
      </c>
      <c r="AH20" s="33">
        <v>1</v>
      </c>
      <c r="AI20" s="33">
        <v>1</v>
      </c>
      <c r="AJ20" s="33">
        <v>1</v>
      </c>
      <c r="AK20" s="33">
        <v>2</v>
      </c>
      <c r="AL20" s="33">
        <v>2</v>
      </c>
      <c r="AM20" s="33">
        <v>1</v>
      </c>
      <c r="AN20" s="33">
        <v>2</v>
      </c>
      <c r="AO20" s="33">
        <v>2</v>
      </c>
      <c r="AP20" s="33">
        <v>2</v>
      </c>
      <c r="AQ20" s="33">
        <v>1</v>
      </c>
      <c r="AR20" s="33">
        <v>1</v>
      </c>
      <c r="AS20" s="33">
        <v>1</v>
      </c>
      <c r="AT20" s="33">
        <v>2</v>
      </c>
      <c r="AU20" s="33">
        <v>2</v>
      </c>
      <c r="AV20" s="33">
        <v>1</v>
      </c>
      <c r="AW20" s="33"/>
      <c r="AX20" s="33"/>
      <c r="AY20" s="10">
        <f t="shared" si="7"/>
        <v>0.46306191294738702</v>
      </c>
      <c r="AZ20" s="33">
        <f t="shared" si="8"/>
        <v>0.32069367332334303</v>
      </c>
      <c r="BA20" s="33">
        <f t="shared" si="9"/>
        <v>0.284999656382113</v>
      </c>
      <c r="BB20" s="33">
        <f t="shared" si="10"/>
        <v>0.13497820905855298</v>
      </c>
      <c r="BC20" s="33">
        <f t="shared" si="11"/>
        <v>0.19297597389526502</v>
      </c>
      <c r="BD20" s="33">
        <f t="shared" si="12"/>
        <v>0.120752123661808</v>
      </c>
      <c r="BE20" s="33">
        <f t="shared" si="13"/>
        <v>0.15361647368206602</v>
      </c>
      <c r="BF20" s="33">
        <f t="shared" si="14"/>
        <v>0.11636316019349299</v>
      </c>
      <c r="BG20" s="33">
        <f t="shared" si="15"/>
        <v>0.155660627281966</v>
      </c>
      <c r="BH20" s="33">
        <f t="shared" si="16"/>
        <v>0.122110990403303</v>
      </c>
      <c r="BI20" s="33">
        <f t="shared" si="17"/>
        <v>0.134754568765518</v>
      </c>
      <c r="BJ20" s="33">
        <f t="shared" si="18"/>
        <v>0.105384838530011</v>
      </c>
      <c r="BK20" s="33">
        <f t="shared" si="19"/>
        <v>1.71448382843499E-2</v>
      </c>
      <c r="BL20" s="33">
        <f t="shared" si="20"/>
        <v>8.6861094567638006E-2</v>
      </c>
      <c r="BM20" s="85">
        <f t="shared" si="21"/>
        <v>0.27383192300588199</v>
      </c>
      <c r="BN20" s="4">
        <f t="shared" si="22"/>
        <v>3.0005075652468163</v>
      </c>
      <c r="BO20" s="82">
        <f t="shared" si="23"/>
        <v>1.9583149378534483</v>
      </c>
      <c r="BP20" s="64">
        <f t="shared" si="24"/>
        <v>0.79686869690054396</v>
      </c>
      <c r="BQ20" s="62">
        <f t="shared" si="25"/>
        <v>0.334287882806583</v>
      </c>
      <c r="BR20" s="62">
        <f t="shared" si="26"/>
        <v>0.29187907469241003</v>
      </c>
      <c r="BS20" s="62">
        <f t="shared" si="27"/>
        <v>0.17990105025540998</v>
      </c>
      <c r="BT20" s="62">
        <f t="shared" si="28"/>
        <v>0.173102082094268</v>
      </c>
      <c r="BU20" s="62">
        <f t="shared" si="29"/>
        <v>0.13968347265120301</v>
      </c>
      <c r="BV20" s="62">
        <f t="shared" si="30"/>
        <v>0.13256882753268301</v>
      </c>
      <c r="BW20" s="62">
        <f t="shared" si="31"/>
        <v>0.10672295643860799</v>
      </c>
      <c r="BX20" s="62">
        <f t="shared" si="32"/>
        <v>0.13492457944950501</v>
      </c>
      <c r="BY20" s="62">
        <f t="shared" si="33"/>
        <v>0.14643885451972299</v>
      </c>
      <c r="BZ20" s="62">
        <f t="shared" si="34"/>
        <v>0.148432384950552</v>
      </c>
      <c r="CA20" s="62">
        <f t="shared" si="35"/>
        <v>0.14247301570047</v>
      </c>
      <c r="CB20" s="62">
        <f t="shared" si="36"/>
        <v>2.14452274137358E-2</v>
      </c>
      <c r="CC20" s="62">
        <f t="shared" si="37"/>
        <v>0.10366935279478601</v>
      </c>
      <c r="CD20" s="84">
        <f t="shared" si="38"/>
        <v>0.28693462904123201</v>
      </c>
      <c r="CE20" s="4">
        <f t="shared" si="39"/>
        <v>4.5416136237286313</v>
      </c>
      <c r="CF20" s="4">
        <f t="shared" si="40"/>
        <v>1.9847368060562913</v>
      </c>
      <c r="CG20" s="64">
        <f t="shared" si="41"/>
        <v>4.47280956827871E-2</v>
      </c>
      <c r="CH20" s="62">
        <f t="shared" si="42"/>
        <v>0.436563006724276</v>
      </c>
      <c r="CI20" s="62">
        <f t="shared" si="43"/>
        <v>0.27827909745317297</v>
      </c>
      <c r="CJ20" s="62">
        <f t="shared" si="44"/>
        <v>7.9329851527463302E-2</v>
      </c>
      <c r="CK20" s="62">
        <f t="shared" si="45"/>
        <v>0.20887517233609199</v>
      </c>
      <c r="CL20" s="62">
        <f t="shared" si="46"/>
        <v>0.20438615068233101</v>
      </c>
      <c r="CM20" s="62">
        <f t="shared" si="47"/>
        <v>0.17800947467104902</v>
      </c>
      <c r="CN20" s="62">
        <f t="shared" si="48"/>
        <v>0.11235832379086601</v>
      </c>
      <c r="CO20" s="62">
        <f t="shared" si="49"/>
        <v>0.203354283865052</v>
      </c>
      <c r="CP20" s="62">
        <f t="shared" si="50"/>
        <v>0.16886181190134197</v>
      </c>
      <c r="CQ20" s="62">
        <f t="shared" si="51"/>
        <v>0.14844139278513699</v>
      </c>
      <c r="CR20" s="62">
        <f t="shared" si="52"/>
        <v>0.115692452134425</v>
      </c>
      <c r="CS20" s="62">
        <f t="shared" si="53"/>
        <v>2.0308324413969001E-2</v>
      </c>
      <c r="CT20" s="62">
        <f t="shared" si="54"/>
        <v>9.2571995776752306E-2</v>
      </c>
      <c r="CU20" s="84">
        <f t="shared" si="55"/>
        <v>0.27421054086065699</v>
      </c>
      <c r="CV20" s="4">
        <f t="shared" si="56"/>
        <v>1.3113061979943761</v>
      </c>
      <c r="CW20" s="4">
        <f t="shared" si="57"/>
        <v>2.5339756302046967</v>
      </c>
      <c r="CX20" s="64">
        <f t="shared" si="58"/>
        <v>0.17152916324779199</v>
      </c>
      <c r="CY20" s="62">
        <f t="shared" si="59"/>
        <v>0.25402552304591003</v>
      </c>
      <c r="CZ20" s="62">
        <f t="shared" si="60"/>
        <v>0.27820775417898103</v>
      </c>
      <c r="DA20" s="62">
        <f t="shared" si="61"/>
        <v>9.5476546178607805E-2</v>
      </c>
      <c r="DB20" s="62">
        <f t="shared" si="62"/>
        <v>0.214046550284862</v>
      </c>
      <c r="DC20" s="62">
        <f t="shared" si="63"/>
        <v>5.9955341799952995E-2</v>
      </c>
      <c r="DD20" s="62">
        <f t="shared" si="64"/>
        <v>0.17281672760782002</v>
      </c>
      <c r="DE20" s="62">
        <f t="shared" si="65"/>
        <v>0.13141463692318101</v>
      </c>
      <c r="DF20" s="62">
        <f t="shared" si="66"/>
        <v>0.16482115759975099</v>
      </c>
      <c r="DG20" s="62">
        <f t="shared" si="67"/>
        <v>6.9019316498137098E-2</v>
      </c>
      <c r="DH20" s="62">
        <f t="shared" si="68"/>
        <v>0.11009885366714199</v>
      </c>
      <c r="DI20" s="62">
        <f t="shared" si="69"/>
        <v>4.95808466441236E-2</v>
      </c>
      <c r="DJ20" s="62">
        <f t="shared" si="70"/>
        <v>9.8628299880668506E-3</v>
      </c>
      <c r="DK20" s="62">
        <f t="shared" si="71"/>
        <v>6.1142299690191498E-2</v>
      </c>
      <c r="DL20" s="84">
        <f t="shared" si="72"/>
        <v>0.255462455245829</v>
      </c>
      <c r="DM20" s="4">
        <f t="shared" si="73"/>
        <v>1.5547367381813486</v>
      </c>
      <c r="DN20" s="4">
        <f t="shared" si="74"/>
        <v>1.6842491535185762</v>
      </c>
      <c r="DO20" s="10">
        <f t="shared" si="75"/>
        <v>4.9588225031002651</v>
      </c>
      <c r="DP20" s="11">
        <f t="shared" si="76"/>
        <v>3.8452818281990728</v>
      </c>
      <c r="DQ20" s="11">
        <f t="shared" si="77"/>
        <v>3.238985891699925</v>
      </c>
      <c r="DR20" s="12">
        <f t="shared" si="78"/>
        <v>6.5263504297849231</v>
      </c>
      <c r="DS20" s="8">
        <f t="shared" si="79"/>
        <v>5.4234043096887258E-2</v>
      </c>
      <c r="DT20" s="8">
        <f t="shared" si="80"/>
        <v>-0.23574133580010323</v>
      </c>
      <c r="DU20" s="8">
        <f t="shared" si="81"/>
        <v>-0.12081438215082133</v>
      </c>
      <c r="DV20" s="8">
        <f t="shared" si="82"/>
        <v>0.28993440660563252</v>
      </c>
      <c r="DW20" s="13">
        <f t="shared" si="83"/>
        <v>1.1033595472143198</v>
      </c>
      <c r="DX20" s="14">
        <f t="shared" si="84"/>
        <v>-0.73525951943081702</v>
      </c>
      <c r="DY20" s="14">
        <f t="shared" si="85"/>
        <v>-0.27009676829749418</v>
      </c>
      <c r="DZ20" s="15">
        <f t="shared" si="86"/>
        <v>1.9658004527914232</v>
      </c>
    </row>
    <row r="21" spans="1:130" ht="46.5" customHeight="1" thickBot="1" x14ac:dyDescent="0.2">
      <c r="A21" s="106" t="s">
        <v>63</v>
      </c>
      <c r="B21" s="98">
        <v>18</v>
      </c>
      <c r="C21" s="6">
        <v>27</v>
      </c>
      <c r="D21" s="6">
        <v>26</v>
      </c>
      <c r="E21" s="100">
        <v>15</v>
      </c>
      <c r="F21" s="80">
        <v>0.26853204823862581</v>
      </c>
      <c r="G21" s="73">
        <v>0.22819694690691375</v>
      </c>
      <c r="H21" s="31">
        <v>0.2637005055197954</v>
      </c>
      <c r="I21" s="76">
        <v>0.3265916951252047</v>
      </c>
      <c r="J21" s="78">
        <f t="shared" si="0"/>
        <v>0.73146795176137425</v>
      </c>
      <c r="K21" s="88">
        <f t="shared" si="87"/>
        <v>0.7362994944802046</v>
      </c>
      <c r="L21" s="88">
        <f t="shared" si="1"/>
        <v>0.6734083048747953</v>
      </c>
      <c r="M21" s="89">
        <f t="shared" si="2"/>
        <v>0.77180305309308628</v>
      </c>
      <c r="N21" s="80">
        <v>6.1096643831617094E-2</v>
      </c>
      <c r="O21" s="73">
        <v>8.6092028671795565E-2</v>
      </c>
      <c r="P21" s="31">
        <v>5.1262474947912445E-2</v>
      </c>
      <c r="Q21" s="74">
        <v>3.0406414306854559E-2</v>
      </c>
      <c r="R21" s="31">
        <v>0.1680637788731931</v>
      </c>
      <c r="S21" s="73">
        <v>0.26101378576963752</v>
      </c>
      <c r="T21" s="73">
        <v>7.3944569039190791E-2</v>
      </c>
      <c r="U21" s="74">
        <v>7.7663214014481702E-2</v>
      </c>
      <c r="V21" s="31">
        <v>0.12094980539919679</v>
      </c>
      <c r="W21" s="73">
        <v>9.4444653329093742E-2</v>
      </c>
      <c r="X21" s="73">
        <v>0.2221667741753478</v>
      </c>
      <c r="Y21" s="74">
        <v>0.11606262270083624</v>
      </c>
      <c r="Z21" s="31">
        <v>8.1548009484888148E-2</v>
      </c>
      <c r="AA21" s="73">
        <v>5.5744964742207463E-2</v>
      </c>
      <c r="AB21" s="73">
        <v>0.19514684785710579</v>
      </c>
      <c r="AC21" s="76">
        <v>7.0579965213782639E-2</v>
      </c>
      <c r="AD21" s="92">
        <f t="shared" si="3"/>
        <v>2.6662607820725243E-2</v>
      </c>
      <c r="AE21" s="8">
        <f t="shared" si="4"/>
        <v>-0.29210657804535034</v>
      </c>
      <c r="AF21" s="8">
        <f t="shared" si="5"/>
        <v>-7.8572959593282615E-2</v>
      </c>
      <c r="AG21" s="93">
        <f t="shared" si="6"/>
        <v>0.19691619637013186</v>
      </c>
      <c r="AH21" s="33">
        <v>1</v>
      </c>
      <c r="AI21" s="33">
        <v>1</v>
      </c>
      <c r="AJ21" s="33">
        <v>1</v>
      </c>
      <c r="AK21" s="33">
        <v>2</v>
      </c>
      <c r="AL21" s="33">
        <v>2</v>
      </c>
      <c r="AM21" s="33">
        <v>2</v>
      </c>
      <c r="AN21" s="33">
        <v>2</v>
      </c>
      <c r="AO21" s="33">
        <v>2</v>
      </c>
      <c r="AP21" s="33">
        <v>2</v>
      </c>
      <c r="AQ21" s="33">
        <v>2</v>
      </c>
      <c r="AR21" s="33">
        <v>2</v>
      </c>
      <c r="AS21" s="33">
        <v>1</v>
      </c>
      <c r="AT21" s="33">
        <v>1</v>
      </c>
      <c r="AU21" s="33">
        <v>2</v>
      </c>
      <c r="AV21" s="33">
        <v>1</v>
      </c>
      <c r="AW21" s="33"/>
      <c r="AX21" s="33"/>
      <c r="AY21" s="10">
        <f t="shared" si="7"/>
        <v>0.46306191294738702</v>
      </c>
      <c r="AZ21" s="33">
        <f t="shared" si="8"/>
        <v>0.32069367332334303</v>
      </c>
      <c r="BA21" s="33">
        <f t="shared" si="9"/>
        <v>0.284999656382113</v>
      </c>
      <c r="BB21" s="33">
        <f t="shared" si="10"/>
        <v>0.13497820905855298</v>
      </c>
      <c r="BC21" s="33">
        <f t="shared" si="11"/>
        <v>0.19297597389526502</v>
      </c>
      <c r="BD21" s="33">
        <f t="shared" si="12"/>
        <v>0.16697629909029199</v>
      </c>
      <c r="BE21" s="33">
        <f t="shared" si="13"/>
        <v>0.15361647368206602</v>
      </c>
      <c r="BF21" s="33">
        <f t="shared" si="14"/>
        <v>0.11636316019349299</v>
      </c>
      <c r="BG21" s="33">
        <f t="shared" si="15"/>
        <v>0.155660627281966</v>
      </c>
      <c r="BH21" s="33">
        <f t="shared" si="16"/>
        <v>0.119764542547356</v>
      </c>
      <c r="BI21" s="33">
        <f t="shared" si="17"/>
        <v>4.3393864115240703E-2</v>
      </c>
      <c r="BJ21" s="33">
        <f t="shared" si="18"/>
        <v>0.105384838530011</v>
      </c>
      <c r="BK21" s="33">
        <f t="shared" si="19"/>
        <v>0.42894856369141104</v>
      </c>
      <c r="BL21" s="33">
        <f t="shared" si="20"/>
        <v>8.6861094567638006E-2</v>
      </c>
      <c r="BM21" s="85">
        <f t="shared" si="21"/>
        <v>0.27383192300588199</v>
      </c>
      <c r="BN21" s="4">
        <f t="shared" si="22"/>
        <v>4.2359187414679997</v>
      </c>
      <c r="BO21" s="82">
        <f t="shared" si="23"/>
        <v>1.9108319607757078</v>
      </c>
      <c r="BP21" s="64">
        <f t="shared" si="24"/>
        <v>0.79686869690054396</v>
      </c>
      <c r="BQ21" s="62">
        <f t="shared" si="25"/>
        <v>0.334287882806583</v>
      </c>
      <c r="BR21" s="62">
        <f t="shared" si="26"/>
        <v>0.29187907469241003</v>
      </c>
      <c r="BS21" s="62">
        <f t="shared" si="27"/>
        <v>0.17990105025540998</v>
      </c>
      <c r="BT21" s="62">
        <f t="shared" si="28"/>
        <v>0.173102082094268</v>
      </c>
      <c r="BU21" s="62">
        <f t="shared" si="29"/>
        <v>0.13326546293842401</v>
      </c>
      <c r="BV21" s="62">
        <f t="shared" si="30"/>
        <v>0.13256882753268301</v>
      </c>
      <c r="BW21" s="62">
        <f t="shared" si="31"/>
        <v>0.10672295643860799</v>
      </c>
      <c r="BX21" s="62">
        <f t="shared" si="32"/>
        <v>0.13492457944950501</v>
      </c>
      <c r="BY21" s="62">
        <f t="shared" si="33"/>
        <v>9.7993042887777104E-2</v>
      </c>
      <c r="BZ21" s="62">
        <f t="shared" si="34"/>
        <v>2.6852297563211901E-2</v>
      </c>
      <c r="CA21" s="62">
        <f t="shared" si="35"/>
        <v>0.14247301570047</v>
      </c>
      <c r="CB21" s="62">
        <f t="shared" si="36"/>
        <v>0.34595600018435296</v>
      </c>
      <c r="CC21" s="62">
        <f t="shared" si="37"/>
        <v>0.10366935279478601</v>
      </c>
      <c r="CD21" s="84">
        <f t="shared" si="38"/>
        <v>0.28693462904123201</v>
      </c>
      <c r="CE21" s="4">
        <f t="shared" si="39"/>
        <v>5.5151459420404825</v>
      </c>
      <c r="CF21" s="4">
        <f t="shared" si="40"/>
        <v>1.8082928973242263</v>
      </c>
      <c r="CG21" s="64">
        <f t="shared" si="41"/>
        <v>4.47280956827871E-2</v>
      </c>
      <c r="CH21" s="62">
        <f t="shared" si="42"/>
        <v>0.436563006724276</v>
      </c>
      <c r="CI21" s="62">
        <f t="shared" si="43"/>
        <v>0.27827909745317297</v>
      </c>
      <c r="CJ21" s="62">
        <f t="shared" si="44"/>
        <v>7.9329851527463302E-2</v>
      </c>
      <c r="CK21" s="62">
        <f t="shared" si="45"/>
        <v>0.20887517233609199</v>
      </c>
      <c r="CL21" s="62">
        <f t="shared" si="46"/>
        <v>0.16336790037249599</v>
      </c>
      <c r="CM21" s="62">
        <f t="shared" si="47"/>
        <v>0.17800947467104902</v>
      </c>
      <c r="CN21" s="62">
        <f t="shared" si="48"/>
        <v>0.11235832379086601</v>
      </c>
      <c r="CO21" s="62">
        <f t="shared" si="49"/>
        <v>0.203354283865052</v>
      </c>
      <c r="CP21" s="62">
        <f t="shared" si="50"/>
        <v>0.137789707905068</v>
      </c>
      <c r="CQ21" s="62">
        <f t="shared" si="51"/>
        <v>8.4954045004779197E-2</v>
      </c>
      <c r="CR21" s="62">
        <f t="shared" si="52"/>
        <v>0.115692452134425</v>
      </c>
      <c r="CS21" s="62">
        <f t="shared" si="53"/>
        <v>0.60709569056200596</v>
      </c>
      <c r="CT21" s="62">
        <f t="shared" si="54"/>
        <v>9.2571995776752306E-2</v>
      </c>
      <c r="CU21" s="84">
        <f t="shared" si="55"/>
        <v>0.27421054086065699</v>
      </c>
      <c r="CV21" s="4">
        <f t="shared" si="56"/>
        <v>3.0716682964384869</v>
      </c>
      <c r="CW21" s="4">
        <f t="shared" si="57"/>
        <v>2.3983979281182304</v>
      </c>
      <c r="CX21" s="64">
        <f t="shared" si="58"/>
        <v>0.17152916324779199</v>
      </c>
      <c r="CY21" s="62">
        <f t="shared" si="59"/>
        <v>0.25402552304591003</v>
      </c>
      <c r="CZ21" s="62">
        <f t="shared" si="60"/>
        <v>0.27820775417898103</v>
      </c>
      <c r="DA21" s="62">
        <f t="shared" si="61"/>
        <v>9.5476546178607805E-2</v>
      </c>
      <c r="DB21" s="62">
        <f t="shared" si="62"/>
        <v>0.214046550284862</v>
      </c>
      <c r="DC21" s="62">
        <f t="shared" si="63"/>
        <v>0.21532362271781999</v>
      </c>
      <c r="DD21" s="62">
        <f t="shared" si="64"/>
        <v>0.17281672760782002</v>
      </c>
      <c r="DE21" s="62">
        <f t="shared" si="65"/>
        <v>0.13141463692318101</v>
      </c>
      <c r="DF21" s="62">
        <f t="shared" si="66"/>
        <v>0.16482115759975099</v>
      </c>
      <c r="DG21" s="62">
        <f t="shared" si="67"/>
        <v>0.14259637044947898</v>
      </c>
      <c r="DH21" s="62">
        <f t="shared" si="68"/>
        <v>4.92526314703811E-2</v>
      </c>
      <c r="DI21" s="62">
        <f t="shared" si="69"/>
        <v>4.95808466441236E-2</v>
      </c>
      <c r="DJ21" s="62">
        <f t="shared" si="70"/>
        <v>0.47086409472627105</v>
      </c>
      <c r="DK21" s="62">
        <f t="shared" si="71"/>
        <v>6.1142299690191498E-2</v>
      </c>
      <c r="DL21" s="84">
        <f t="shared" si="72"/>
        <v>0.255462455245829</v>
      </c>
      <c r="DM21" s="4">
        <f t="shared" si="73"/>
        <v>2.9377405323959613</v>
      </c>
      <c r="DN21" s="4">
        <f t="shared" si="74"/>
        <v>1.8523482661910242</v>
      </c>
      <c r="DO21" s="10">
        <f t="shared" si="75"/>
        <v>6.1467507022437076</v>
      </c>
      <c r="DP21" s="11">
        <f t="shared" si="76"/>
        <v>5.4700662245567173</v>
      </c>
      <c r="DQ21" s="11">
        <f t="shared" si="77"/>
        <v>4.7900887985869858</v>
      </c>
      <c r="DR21" s="12">
        <f t="shared" si="78"/>
        <v>7.3234388393647087</v>
      </c>
      <c r="DS21" s="8">
        <f t="shared" si="79"/>
        <v>1.9502843131242693E-2</v>
      </c>
      <c r="DT21" s="8">
        <f t="shared" si="80"/>
        <v>-0.2150779257491339</v>
      </c>
      <c r="DU21" s="8">
        <f t="shared" si="81"/>
        <v>-5.2911683528708231E-2</v>
      </c>
      <c r="DV21" s="8">
        <f t="shared" si="82"/>
        <v>0.15198052156194547</v>
      </c>
      <c r="DW21" s="13">
        <f t="shared" si="83"/>
        <v>1.0894208042684324</v>
      </c>
      <c r="DX21" s="14">
        <f t="shared" si="84"/>
        <v>-0.45205498407236733</v>
      </c>
      <c r="DY21" s="14">
        <f t="shared" si="85"/>
        <v>0.48862341726240616</v>
      </c>
      <c r="DZ21" s="15">
        <f t="shared" si="86"/>
        <v>1.5452114992359465</v>
      </c>
    </row>
    <row r="22" spans="1:130" ht="35" customHeight="1" thickBot="1" x14ac:dyDescent="0.2">
      <c r="A22" s="106" t="s">
        <v>64</v>
      </c>
      <c r="B22" s="98">
        <v>19</v>
      </c>
      <c r="C22" s="6">
        <v>14</v>
      </c>
      <c r="D22" s="6">
        <v>11</v>
      </c>
      <c r="E22" s="100">
        <v>19</v>
      </c>
      <c r="F22" s="80">
        <v>0.37538645812484145</v>
      </c>
      <c r="G22" s="31">
        <v>0.378128623964813</v>
      </c>
      <c r="H22" s="31">
        <v>0.35884724188230999</v>
      </c>
      <c r="I22" s="75">
        <v>0.37839364587554064</v>
      </c>
      <c r="J22" s="78">
        <f t="shared" si="0"/>
        <v>0.62461354187515861</v>
      </c>
      <c r="K22" s="88">
        <f t="shared" si="87"/>
        <v>0.64115275811769001</v>
      </c>
      <c r="L22" s="88">
        <f t="shared" si="1"/>
        <v>0.62160635412445941</v>
      </c>
      <c r="M22" s="89">
        <f t="shared" si="2"/>
        <v>0.62187137603518705</v>
      </c>
      <c r="N22" s="80">
        <v>5.2505769375243969E-2</v>
      </c>
      <c r="O22" s="73">
        <v>8.9503921705782072E-2</v>
      </c>
      <c r="P22" s="31">
        <v>3.1193197550501501E-2</v>
      </c>
      <c r="Q22" s="74">
        <v>9.8635484594470461E-3</v>
      </c>
      <c r="R22" s="31">
        <v>0.14827967809928028</v>
      </c>
      <c r="S22" s="73">
        <v>0.20168262800259712</v>
      </c>
      <c r="T22" s="31">
        <v>0.12268857143720387</v>
      </c>
      <c r="U22" s="74">
        <v>8.4598018831498048E-2</v>
      </c>
      <c r="V22" s="31">
        <v>8.8250089295764986E-2</v>
      </c>
      <c r="W22" s="73">
        <v>5.9933418160120107E-2</v>
      </c>
      <c r="X22" s="73">
        <v>0.17457814549650369</v>
      </c>
      <c r="Y22" s="74">
        <v>9.2019526322846962E-2</v>
      </c>
      <c r="Z22" s="31">
        <v>6.7740953254889866E-2</v>
      </c>
      <c r="AA22" s="73">
        <v>4.0199366164164342E-2</v>
      </c>
      <c r="AB22" s="73">
        <v>0.13536688144765005</v>
      </c>
      <c r="AC22" s="75">
        <v>7.8143656004319439E-2</v>
      </c>
      <c r="AD22" s="92">
        <f t="shared" si="3"/>
        <v>4.4794404923869408E-2</v>
      </c>
      <c r="AE22" s="8">
        <f t="shared" si="4"/>
        <v>-0.15606325795644838</v>
      </c>
      <c r="AF22" s="8">
        <f t="shared" si="5"/>
        <v>-7.5701615036221304E-2</v>
      </c>
      <c r="AG22" s="93">
        <f t="shared" si="6"/>
        <v>0.19105376538409477</v>
      </c>
      <c r="AH22" s="33">
        <v>1</v>
      </c>
      <c r="AI22" s="33">
        <v>1</v>
      </c>
      <c r="AJ22" s="33">
        <v>1</v>
      </c>
      <c r="AK22" s="33">
        <v>1</v>
      </c>
      <c r="AL22" s="33">
        <v>2</v>
      </c>
      <c r="AM22" s="33">
        <v>2</v>
      </c>
      <c r="AN22" s="33">
        <v>2</v>
      </c>
      <c r="AO22" s="33">
        <v>2</v>
      </c>
      <c r="AP22" s="33">
        <v>1</v>
      </c>
      <c r="AQ22" s="33">
        <v>2</v>
      </c>
      <c r="AR22" s="33">
        <v>1</v>
      </c>
      <c r="AS22" s="33">
        <v>1</v>
      </c>
      <c r="AT22" s="33">
        <v>1</v>
      </c>
      <c r="AU22" s="33">
        <v>2</v>
      </c>
      <c r="AV22" s="33">
        <v>1</v>
      </c>
      <c r="AW22" s="37"/>
      <c r="AX22" s="37"/>
      <c r="AY22" s="10">
        <f t="shared" si="7"/>
        <v>0.46306191294738702</v>
      </c>
      <c r="AZ22" s="33">
        <f t="shared" si="8"/>
        <v>0.32069367332334303</v>
      </c>
      <c r="BA22" s="33">
        <f t="shared" si="9"/>
        <v>0.284999656382113</v>
      </c>
      <c r="BB22" s="33">
        <f t="shared" si="10"/>
        <v>0.158760621895224</v>
      </c>
      <c r="BC22" s="33">
        <f t="shared" si="11"/>
        <v>0.19297597389526502</v>
      </c>
      <c r="BD22" s="33">
        <f t="shared" si="12"/>
        <v>0.16697629909029199</v>
      </c>
      <c r="BE22" s="33">
        <f t="shared" si="13"/>
        <v>0.15361647368206602</v>
      </c>
      <c r="BF22" s="33">
        <f t="shared" si="14"/>
        <v>0.11636316019349299</v>
      </c>
      <c r="BG22" s="33">
        <f t="shared" si="15"/>
        <v>9.8390201012301712E-2</v>
      </c>
      <c r="BH22" s="33">
        <f t="shared" si="16"/>
        <v>0.119764542547356</v>
      </c>
      <c r="BI22" s="33">
        <f t="shared" si="17"/>
        <v>0.134754568765518</v>
      </c>
      <c r="BJ22" s="33">
        <f t="shared" si="18"/>
        <v>0.105384838530011</v>
      </c>
      <c r="BK22" s="33">
        <f t="shared" si="19"/>
        <v>0.42894856369141104</v>
      </c>
      <c r="BL22" s="33">
        <f t="shared" si="20"/>
        <v>8.6861094567638006E-2</v>
      </c>
      <c r="BM22" s="85">
        <f t="shared" si="21"/>
        <v>0.27383192300588199</v>
      </c>
      <c r="BN22" s="4">
        <f t="shared" si="22"/>
        <v>4.259701154304671</v>
      </c>
      <c r="BO22" s="82">
        <f t="shared" si="23"/>
        <v>1.9449222391563208</v>
      </c>
      <c r="BP22" s="64">
        <f t="shared" si="24"/>
        <v>0.79686869690054396</v>
      </c>
      <c r="BQ22" s="62">
        <f t="shared" si="25"/>
        <v>0.334287882806583</v>
      </c>
      <c r="BR22" s="62">
        <f t="shared" si="26"/>
        <v>0.29187907469241003</v>
      </c>
      <c r="BS22" s="62">
        <f t="shared" si="27"/>
        <v>0.10207515027639101</v>
      </c>
      <c r="BT22" s="62">
        <f t="shared" si="28"/>
        <v>0.173102082094268</v>
      </c>
      <c r="BU22" s="62">
        <f t="shared" si="29"/>
        <v>0.13326546293842401</v>
      </c>
      <c r="BV22" s="62">
        <f t="shared" si="30"/>
        <v>0.13256882753268301</v>
      </c>
      <c r="BW22" s="62">
        <f t="shared" si="31"/>
        <v>0.10672295643860799</v>
      </c>
      <c r="BX22" s="62">
        <f t="shared" si="32"/>
        <v>0.10801390678914601</v>
      </c>
      <c r="BY22" s="62">
        <f t="shared" si="33"/>
        <v>9.7993042887777104E-2</v>
      </c>
      <c r="BZ22" s="62">
        <f t="shared" si="34"/>
        <v>0.148432384950552</v>
      </c>
      <c r="CA22" s="62">
        <f t="shared" si="35"/>
        <v>0.14247301570047</v>
      </c>
      <c r="CB22" s="62">
        <f t="shared" si="36"/>
        <v>0.34595600018435296</v>
      </c>
      <c r="CC22" s="62">
        <f t="shared" si="37"/>
        <v>0.10366935279478601</v>
      </c>
      <c r="CD22" s="84">
        <f t="shared" si="38"/>
        <v>0.28693462904123201</v>
      </c>
      <c r="CE22" s="4">
        <f t="shared" si="39"/>
        <v>5.4373200420614642</v>
      </c>
      <c r="CF22" s="4">
        <f t="shared" si="40"/>
        <v>1.9029623120512071</v>
      </c>
      <c r="CG22" s="64">
        <f t="shared" si="41"/>
        <v>4.47280956827871E-2</v>
      </c>
      <c r="CH22" s="62">
        <f t="shared" si="42"/>
        <v>0.436563006724276</v>
      </c>
      <c r="CI22" s="62">
        <f t="shared" si="43"/>
        <v>0.27827909745317297</v>
      </c>
      <c r="CJ22" s="62">
        <f t="shared" si="44"/>
        <v>0.32174260769184898</v>
      </c>
      <c r="CK22" s="62">
        <f t="shared" si="45"/>
        <v>0.20887517233609199</v>
      </c>
      <c r="CL22" s="62">
        <f t="shared" si="46"/>
        <v>0.16336790037249599</v>
      </c>
      <c r="CM22" s="62">
        <f t="shared" si="47"/>
        <v>0.17800947467104902</v>
      </c>
      <c r="CN22" s="62">
        <f t="shared" si="48"/>
        <v>0.11235832379086601</v>
      </c>
      <c r="CO22" s="62">
        <f t="shared" si="49"/>
        <v>0.11792182130260599</v>
      </c>
      <c r="CP22" s="62">
        <f t="shared" si="50"/>
        <v>0.137789707905068</v>
      </c>
      <c r="CQ22" s="62">
        <f t="shared" si="51"/>
        <v>0.14844139278513699</v>
      </c>
      <c r="CR22" s="62">
        <f t="shared" si="52"/>
        <v>0.115692452134425</v>
      </c>
      <c r="CS22" s="62">
        <f t="shared" si="53"/>
        <v>0.60709569056200596</v>
      </c>
      <c r="CT22" s="62">
        <f t="shared" si="54"/>
        <v>9.2571995776752306E-2</v>
      </c>
      <c r="CU22" s="84">
        <f t="shared" si="55"/>
        <v>0.27421054086065699</v>
      </c>
      <c r="CV22" s="4">
        <f t="shared" si="56"/>
        <v>3.3140810526028721</v>
      </c>
      <c r="CW22" s="4">
        <f t="shared" si="57"/>
        <v>2.376452813336142</v>
      </c>
      <c r="CX22" s="64">
        <f t="shared" si="58"/>
        <v>0.17152916324779199</v>
      </c>
      <c r="CY22" s="62">
        <f t="shared" si="59"/>
        <v>0.25402552304591003</v>
      </c>
      <c r="CZ22" s="62">
        <f t="shared" si="60"/>
        <v>0.27820775417898103</v>
      </c>
      <c r="DA22" s="62">
        <f t="shared" si="61"/>
        <v>0.17036048730010703</v>
      </c>
      <c r="DB22" s="62">
        <f t="shared" si="62"/>
        <v>0.214046550284862</v>
      </c>
      <c r="DC22" s="62">
        <f t="shared" si="63"/>
        <v>0.21532362271781999</v>
      </c>
      <c r="DD22" s="62">
        <f t="shared" si="64"/>
        <v>0.17281672760782002</v>
      </c>
      <c r="DE22" s="62">
        <f t="shared" si="65"/>
        <v>0.13141463692318101</v>
      </c>
      <c r="DF22" s="62">
        <f t="shared" si="66"/>
        <v>7.69601460113815E-2</v>
      </c>
      <c r="DG22" s="62">
        <f t="shared" si="67"/>
        <v>0.14259637044947898</v>
      </c>
      <c r="DH22" s="62">
        <f t="shared" si="68"/>
        <v>0.11009885366714199</v>
      </c>
      <c r="DI22" s="62">
        <f t="shared" si="69"/>
        <v>4.95808466441236E-2</v>
      </c>
      <c r="DJ22" s="62">
        <f t="shared" si="70"/>
        <v>0.47086409472627105</v>
      </c>
      <c r="DK22" s="62">
        <f t="shared" si="71"/>
        <v>6.1142299690191498E-2</v>
      </c>
      <c r="DL22" s="84">
        <f t="shared" si="72"/>
        <v>0.255462455245829</v>
      </c>
      <c r="DM22" s="4">
        <f t="shared" si="73"/>
        <v>3.012624473517461</v>
      </c>
      <c r="DN22" s="4">
        <f t="shared" si="74"/>
        <v>1.8253334767994156</v>
      </c>
      <c r="DO22" s="10">
        <f t="shared" si="75"/>
        <v>6.2046233934609916</v>
      </c>
      <c r="DP22" s="11">
        <f t="shared" si="76"/>
        <v>5.6905338659390141</v>
      </c>
      <c r="DQ22" s="11">
        <f t="shared" si="77"/>
        <v>4.837957950316877</v>
      </c>
      <c r="DR22" s="12">
        <f t="shared" si="78"/>
        <v>7.3402823541126718</v>
      </c>
      <c r="DS22" s="37"/>
      <c r="DT22" s="37"/>
      <c r="DU22" s="37"/>
      <c r="DV22" s="37"/>
      <c r="DW22" s="13">
        <f t="shared" si="83"/>
        <v>0.98489327114509184</v>
      </c>
      <c r="DX22" s="14">
        <f t="shared" si="84"/>
        <v>0.63453040029900543</v>
      </c>
      <c r="DY22" s="14">
        <f t="shared" si="85"/>
        <v>0.87088415618629567</v>
      </c>
      <c r="DZ22" s="15">
        <f t="shared" si="86"/>
        <v>0.968247012817405</v>
      </c>
    </row>
    <row r="23" spans="1:130" ht="35" customHeight="1" thickBot="1" x14ac:dyDescent="0.2">
      <c r="A23" s="106" t="s">
        <v>65</v>
      </c>
      <c r="B23" s="98">
        <v>20</v>
      </c>
      <c r="C23" s="6">
        <v>24</v>
      </c>
      <c r="D23" s="6">
        <v>25</v>
      </c>
      <c r="E23" s="100">
        <v>17</v>
      </c>
      <c r="F23" s="80">
        <v>0.33373189531632597</v>
      </c>
      <c r="G23" s="31">
        <v>0.30879188427248022</v>
      </c>
      <c r="H23" s="31">
        <v>0.34991111559157728</v>
      </c>
      <c r="I23" s="75">
        <v>0.36172916229323926</v>
      </c>
      <c r="J23" s="78">
        <f t="shared" si="0"/>
        <v>0.66626810468367403</v>
      </c>
      <c r="K23" s="88">
        <f t="shared" si="87"/>
        <v>0.65008888440842272</v>
      </c>
      <c r="L23" s="88">
        <f t="shared" si="1"/>
        <v>0.63827083770676074</v>
      </c>
      <c r="M23" s="89">
        <f t="shared" si="2"/>
        <v>0.69120811572751983</v>
      </c>
      <c r="N23" s="80">
        <v>5.0212830017666375E-2</v>
      </c>
      <c r="O23" s="73">
        <v>7.3081716915289197E-2</v>
      </c>
      <c r="P23" s="31">
        <v>3.2180650541789202E-2</v>
      </c>
      <c r="Q23" s="74">
        <v>2.585847488388696E-2</v>
      </c>
      <c r="R23" s="31">
        <v>0.15878691709641063</v>
      </c>
      <c r="S23" s="73">
        <v>0.23632102080313241</v>
      </c>
      <c r="T23" s="73">
        <v>9.6579753113645403E-2</v>
      </c>
      <c r="U23" s="74">
        <v>7.6658208525868993E-2</v>
      </c>
      <c r="V23" s="31">
        <v>0.10638336945471098</v>
      </c>
      <c r="W23" s="73">
        <v>7.6944159358676129E-2</v>
      </c>
      <c r="X23" s="73">
        <v>0.19324883866322248</v>
      </c>
      <c r="Y23" s="74">
        <v>0.11149161851925168</v>
      </c>
      <c r="Z23" s="31">
        <v>5.4437738790692164E-2</v>
      </c>
      <c r="AA23" s="73">
        <v>2.6060235045140132E-2</v>
      </c>
      <c r="AB23" s="73">
        <v>0.13272486956309451</v>
      </c>
      <c r="AC23" s="76">
        <v>6.1606915380981085E-2</v>
      </c>
      <c r="AD23" s="92">
        <f t="shared" si="3"/>
        <v>4.8178638868673865E-2</v>
      </c>
      <c r="AE23" s="8">
        <f t="shared" si="4"/>
        <v>-0.19721330457088238</v>
      </c>
      <c r="AF23" s="8">
        <f t="shared" si="5"/>
        <v>-7.0581850490476827E-2</v>
      </c>
      <c r="AG23" s="93">
        <f t="shared" si="6"/>
        <v>0.20639834331460538</v>
      </c>
      <c r="AH23" s="33">
        <v>1</v>
      </c>
      <c r="AI23" s="33">
        <v>1</v>
      </c>
      <c r="AJ23" s="33">
        <v>0</v>
      </c>
      <c r="AK23" s="33">
        <v>2</v>
      </c>
      <c r="AL23" s="33">
        <v>2</v>
      </c>
      <c r="AM23" s="33">
        <v>2</v>
      </c>
      <c r="AN23" s="33">
        <v>2</v>
      </c>
      <c r="AO23" s="33">
        <v>2</v>
      </c>
      <c r="AP23" s="33">
        <v>2</v>
      </c>
      <c r="AQ23" s="33">
        <v>1</v>
      </c>
      <c r="AR23" s="33">
        <v>1</v>
      </c>
      <c r="AS23" s="33">
        <v>2</v>
      </c>
      <c r="AT23" s="33">
        <v>2</v>
      </c>
      <c r="AU23" s="33">
        <v>2</v>
      </c>
      <c r="AV23" s="33">
        <v>1</v>
      </c>
      <c r="AW23" s="33"/>
      <c r="AX23" s="33"/>
      <c r="AY23" s="10">
        <f t="shared" si="7"/>
        <v>0.46306191294738702</v>
      </c>
      <c r="AZ23" s="33">
        <f t="shared" si="8"/>
        <v>0.32069367332334303</v>
      </c>
      <c r="BA23" s="33">
        <f t="shared" si="9"/>
        <v>0.17522484665509344</v>
      </c>
      <c r="BB23" s="33">
        <f t="shared" si="10"/>
        <v>0.13497820905855298</v>
      </c>
      <c r="BC23" s="33">
        <f t="shared" si="11"/>
        <v>0.19297597389526502</v>
      </c>
      <c r="BD23" s="33">
        <f t="shared" si="12"/>
        <v>0.16697629909029199</v>
      </c>
      <c r="BE23" s="33">
        <f t="shared" si="13"/>
        <v>0.15361647368206602</v>
      </c>
      <c r="BF23" s="33">
        <f t="shared" si="14"/>
        <v>0.11636316019349299</v>
      </c>
      <c r="BG23" s="33">
        <f t="shared" si="15"/>
        <v>0.155660627281966</v>
      </c>
      <c r="BH23" s="33">
        <f t="shared" si="16"/>
        <v>0.122110990403303</v>
      </c>
      <c r="BI23" s="33">
        <f t="shared" si="17"/>
        <v>0.134754568765518</v>
      </c>
      <c r="BJ23" s="33">
        <f t="shared" si="18"/>
        <v>0.112471271482489</v>
      </c>
      <c r="BK23" s="33">
        <f t="shared" si="19"/>
        <v>1.71448382843499E-2</v>
      </c>
      <c r="BL23" s="33">
        <f t="shared" si="20"/>
        <v>8.6861094567638006E-2</v>
      </c>
      <c r="BM23" s="85">
        <f t="shared" si="21"/>
        <v>0.27383192300588199</v>
      </c>
      <c r="BN23" s="4">
        <f t="shared" si="22"/>
        <v>2.9119920543772309</v>
      </c>
      <c r="BO23" s="82">
        <f t="shared" si="23"/>
        <v>2.0045391132819321</v>
      </c>
      <c r="BP23" s="64">
        <f t="shared" si="24"/>
        <v>0.79686869690054396</v>
      </c>
      <c r="BQ23" s="62">
        <f t="shared" si="25"/>
        <v>0.334287882806583</v>
      </c>
      <c r="BR23" s="62">
        <f t="shared" si="26"/>
        <v>0.16457593119766867</v>
      </c>
      <c r="BS23" s="62">
        <f t="shared" si="27"/>
        <v>0.17990105025540998</v>
      </c>
      <c r="BT23" s="62">
        <f t="shared" si="28"/>
        <v>0.173102082094268</v>
      </c>
      <c r="BU23" s="62">
        <f t="shared" si="29"/>
        <v>0.13326546293842401</v>
      </c>
      <c r="BV23" s="62">
        <f t="shared" si="30"/>
        <v>0.13256882753268301</v>
      </c>
      <c r="BW23" s="62">
        <f t="shared" si="31"/>
        <v>0.10672295643860799</v>
      </c>
      <c r="BX23" s="62">
        <f t="shared" si="32"/>
        <v>0.13492457944950501</v>
      </c>
      <c r="BY23" s="62">
        <f t="shared" si="33"/>
        <v>0.14643885451972299</v>
      </c>
      <c r="BZ23" s="62">
        <f t="shared" si="34"/>
        <v>0.148432384950552</v>
      </c>
      <c r="CA23" s="62">
        <f t="shared" si="35"/>
        <v>5.7942328063412304E-2</v>
      </c>
      <c r="CB23" s="62">
        <f t="shared" si="36"/>
        <v>2.14452274137358E-2</v>
      </c>
      <c r="CC23" s="62">
        <f t="shared" si="37"/>
        <v>0.10366935279478601</v>
      </c>
      <c r="CD23" s="84">
        <f t="shared" si="38"/>
        <v>0.28693462904123201</v>
      </c>
      <c r="CE23" s="4">
        <f t="shared" si="39"/>
        <v>4.160718417322717</v>
      </c>
      <c r="CF23" s="4">
        <f t="shared" si="40"/>
        <v>1.9783187963435123</v>
      </c>
      <c r="CG23" s="64">
        <f t="shared" si="41"/>
        <v>4.47280956827871E-2</v>
      </c>
      <c r="CH23" s="62">
        <f t="shared" si="42"/>
        <v>0.436563006724276</v>
      </c>
      <c r="CI23" s="62">
        <f t="shared" si="43"/>
        <v>0.22326504436422298</v>
      </c>
      <c r="CJ23" s="62">
        <f t="shared" si="44"/>
        <v>7.9329851527463302E-2</v>
      </c>
      <c r="CK23" s="62">
        <f t="shared" si="45"/>
        <v>0.20887517233609199</v>
      </c>
      <c r="CL23" s="62">
        <f t="shared" si="46"/>
        <v>0.16336790037249599</v>
      </c>
      <c r="CM23" s="62">
        <f t="shared" si="47"/>
        <v>0.17800947467104902</v>
      </c>
      <c r="CN23" s="62">
        <f t="shared" si="48"/>
        <v>0.11235832379086601</v>
      </c>
      <c r="CO23" s="62">
        <f t="shared" si="49"/>
        <v>0.203354283865052</v>
      </c>
      <c r="CP23" s="62">
        <f t="shared" si="50"/>
        <v>0.16886181190134197</v>
      </c>
      <c r="CQ23" s="62">
        <f t="shared" si="51"/>
        <v>0.14844139278513699</v>
      </c>
      <c r="CR23" s="62">
        <f t="shared" si="52"/>
        <v>0.21702405535255601</v>
      </c>
      <c r="CS23" s="62">
        <f t="shared" si="53"/>
        <v>2.0308324413969001E-2</v>
      </c>
      <c r="CT23" s="62">
        <f t="shared" si="54"/>
        <v>9.2571995776752306E-2</v>
      </c>
      <c r="CU23" s="84">
        <f t="shared" si="55"/>
        <v>0.27421054086065699</v>
      </c>
      <c r="CV23" s="4">
        <f t="shared" si="56"/>
        <v>1.5602869545598193</v>
      </c>
      <c r="CW23" s="4">
        <f t="shared" si="57"/>
        <v>2.4929573798948619</v>
      </c>
      <c r="CX23" s="64">
        <f t="shared" si="58"/>
        <v>0.17152916324779199</v>
      </c>
      <c r="CY23" s="62">
        <f t="shared" si="59"/>
        <v>0.25402552304591003</v>
      </c>
      <c r="CZ23" s="62">
        <f t="shared" si="60"/>
        <v>0.17022092108297315</v>
      </c>
      <c r="DA23" s="62">
        <f t="shared" si="61"/>
        <v>9.5476546178607805E-2</v>
      </c>
      <c r="DB23" s="62">
        <f t="shared" si="62"/>
        <v>0.214046550284862</v>
      </c>
      <c r="DC23" s="62">
        <f t="shared" si="63"/>
        <v>0.21532362271781999</v>
      </c>
      <c r="DD23" s="62">
        <f t="shared" si="64"/>
        <v>0.17281672760782002</v>
      </c>
      <c r="DE23" s="62">
        <f t="shared" si="65"/>
        <v>0.13141463692318101</v>
      </c>
      <c r="DF23" s="62">
        <f t="shared" si="66"/>
        <v>0.16482115759975099</v>
      </c>
      <c r="DG23" s="62">
        <f t="shared" si="67"/>
        <v>6.9019316498137098E-2</v>
      </c>
      <c r="DH23" s="62">
        <f t="shared" si="68"/>
        <v>0.11009885366714199</v>
      </c>
      <c r="DI23" s="62">
        <f t="shared" si="69"/>
        <v>0.14516313876405498</v>
      </c>
      <c r="DJ23" s="62">
        <f t="shared" si="70"/>
        <v>9.8628299880668506E-3</v>
      </c>
      <c r="DK23" s="62">
        <f t="shared" si="71"/>
        <v>6.1142299690191498E-2</v>
      </c>
      <c r="DL23" s="84">
        <f t="shared" si="72"/>
        <v>0.255462455245829</v>
      </c>
      <c r="DM23" s="4">
        <f t="shared" si="73"/>
        <v>1.733496781445135</v>
      </c>
      <c r="DN23" s="4">
        <f t="shared" si="74"/>
        <v>1.8396174344364431</v>
      </c>
      <c r="DO23" s="10">
        <f t="shared" si="75"/>
        <v>4.916531167659163</v>
      </c>
      <c r="DP23" s="11">
        <f t="shared" si="76"/>
        <v>4.0532443344546811</v>
      </c>
      <c r="DQ23" s="11">
        <f t="shared" si="77"/>
        <v>3.5731142158815778</v>
      </c>
      <c r="DR23" s="12">
        <f t="shared" si="78"/>
        <v>6.1390372136662297</v>
      </c>
      <c r="DS23" s="8">
        <f t="shared" ref="DS23:DV25" si="88">J23*AD23</f>
        <v>3.2099890405270524E-2</v>
      </c>
      <c r="DT23" s="8">
        <f t="shared" si="88"/>
        <v>-0.12820617715898341</v>
      </c>
      <c r="DU23" s="8">
        <f t="shared" si="88"/>
        <v>-4.5050336839449985E-2</v>
      </c>
      <c r="DV23" s="8">
        <f t="shared" si="88"/>
        <v>0.14266420997177012</v>
      </c>
      <c r="DW23" s="13">
        <f t="shared" si="83"/>
        <v>0.96759023101444319</v>
      </c>
      <c r="DX23" s="14">
        <f t="shared" si="84"/>
        <v>-0.18108824707209153</v>
      </c>
      <c r="DY23" s="14">
        <f t="shared" si="85"/>
        <v>0.32506905840295763</v>
      </c>
      <c r="DZ23" s="15">
        <f t="shared" si="86"/>
        <v>1.3534748750181593</v>
      </c>
    </row>
    <row r="24" spans="1:130" ht="49.5" customHeight="1" thickBot="1" x14ac:dyDescent="0.2">
      <c r="A24" s="106" t="s">
        <v>66</v>
      </c>
      <c r="B24" s="98">
        <v>21</v>
      </c>
      <c r="C24" s="6">
        <v>18</v>
      </c>
      <c r="D24" s="6">
        <v>30</v>
      </c>
      <c r="E24" s="100">
        <v>18</v>
      </c>
      <c r="F24" s="80">
        <v>0.39953035026904804</v>
      </c>
      <c r="G24" s="31">
        <v>0.3901797392906059</v>
      </c>
      <c r="H24" s="31">
        <v>0.36994820493974234</v>
      </c>
      <c r="I24" s="75">
        <v>0.42472450466767947</v>
      </c>
      <c r="J24" s="78">
        <f t="shared" si="0"/>
        <v>0.60046964973095196</v>
      </c>
      <c r="K24" s="88">
        <f t="shared" si="87"/>
        <v>0.63005179506025766</v>
      </c>
      <c r="L24" s="88">
        <f t="shared" si="1"/>
        <v>0.57527549533232047</v>
      </c>
      <c r="M24" s="89">
        <f t="shared" si="2"/>
        <v>0.6098202607093941</v>
      </c>
      <c r="N24" s="80">
        <v>6.1558220774206002E-2</v>
      </c>
      <c r="O24" s="73">
        <v>8.8410512356967133E-2</v>
      </c>
      <c r="P24" s="31">
        <v>4.5922529034268265E-2</v>
      </c>
      <c r="Q24" s="74">
        <v>3.0678704856638119E-2</v>
      </c>
      <c r="R24" s="31">
        <v>0.11091623876270473</v>
      </c>
      <c r="S24" s="73">
        <v>0.16010906386979565</v>
      </c>
      <c r="T24" s="31">
        <v>9.5428803634774281E-2</v>
      </c>
      <c r="U24" s="74">
        <v>4.8921222402893906E-2</v>
      </c>
      <c r="V24" s="31">
        <v>0.10116609671218058</v>
      </c>
      <c r="W24" s="31">
        <v>8.6059914263647799E-2</v>
      </c>
      <c r="X24" s="31">
        <v>0.13377521058293182</v>
      </c>
      <c r="Y24" s="72">
        <v>0.10872003384601168</v>
      </c>
      <c r="Z24" s="31">
        <v>9.0029117246056348E-2</v>
      </c>
      <c r="AA24" s="73">
        <v>4.8284879328372936E-2</v>
      </c>
      <c r="AB24" s="73">
        <v>0.15472505201483705</v>
      </c>
      <c r="AC24" s="76">
        <v>0.1213821642220579</v>
      </c>
      <c r="AD24" s="92">
        <f t="shared" si="3"/>
        <v>-1.8720754421326188E-2</v>
      </c>
      <c r="AE24" s="8">
        <f t="shared" si="4"/>
        <v>-0.14714892992872633</v>
      </c>
      <c r="AF24" s="8">
        <f t="shared" si="5"/>
        <v>-0.15050227080853756</v>
      </c>
      <c r="AG24" s="93">
        <f t="shared" si="6"/>
        <v>0.11417478263474207</v>
      </c>
      <c r="AH24" s="33">
        <v>1</v>
      </c>
      <c r="AI24" s="33">
        <v>2</v>
      </c>
      <c r="AJ24" s="33">
        <v>0</v>
      </c>
      <c r="AK24" s="33">
        <v>1</v>
      </c>
      <c r="AL24" s="33">
        <v>2</v>
      </c>
      <c r="AM24" s="33">
        <v>2</v>
      </c>
      <c r="AN24" s="33">
        <v>2</v>
      </c>
      <c r="AO24" s="33">
        <v>2</v>
      </c>
      <c r="AP24" s="33">
        <v>2</v>
      </c>
      <c r="AQ24" s="33">
        <v>2</v>
      </c>
      <c r="AR24" s="33">
        <v>3</v>
      </c>
      <c r="AS24" s="33">
        <v>2</v>
      </c>
      <c r="AT24" s="33">
        <v>1</v>
      </c>
      <c r="AU24" s="33">
        <v>2</v>
      </c>
      <c r="AV24" s="33">
        <v>1</v>
      </c>
      <c r="AW24" s="33"/>
      <c r="AX24" s="33"/>
      <c r="AY24" s="10">
        <f t="shared" si="7"/>
        <v>0.46306191294738702</v>
      </c>
      <c r="AZ24" s="33">
        <f t="shared" si="8"/>
        <v>0.358118908343182</v>
      </c>
      <c r="BA24" s="33">
        <f t="shared" si="9"/>
        <v>0.17522484665509344</v>
      </c>
      <c r="BB24" s="33">
        <f t="shared" si="10"/>
        <v>0.158760621895224</v>
      </c>
      <c r="BC24" s="33">
        <f t="shared" si="11"/>
        <v>0.19297597389526502</v>
      </c>
      <c r="BD24" s="33">
        <f t="shared" si="12"/>
        <v>0.16697629909029199</v>
      </c>
      <c r="BE24" s="33">
        <f t="shared" si="13"/>
        <v>0.15361647368206602</v>
      </c>
      <c r="BF24" s="33">
        <f t="shared" si="14"/>
        <v>0.11636316019349299</v>
      </c>
      <c r="BG24" s="33">
        <f t="shared" si="15"/>
        <v>0.155660627281966</v>
      </c>
      <c r="BH24" s="33">
        <f t="shared" si="16"/>
        <v>0.119764542547356</v>
      </c>
      <c r="BI24" s="33">
        <f t="shared" si="17"/>
        <v>0.10038038777345699</v>
      </c>
      <c r="BJ24" s="33">
        <f t="shared" si="18"/>
        <v>0.112471271482489</v>
      </c>
      <c r="BK24" s="33">
        <f t="shared" si="19"/>
        <v>0.42894856369141104</v>
      </c>
      <c r="BL24" s="33">
        <f t="shared" si="20"/>
        <v>8.6861094567638006E-2</v>
      </c>
      <c r="BM24" s="85">
        <f t="shared" si="21"/>
        <v>0.27383192300588199</v>
      </c>
      <c r="BN24" s="4">
        <f t="shared" si="22"/>
        <v>4.171185643435086</v>
      </c>
      <c r="BO24" s="82">
        <f t="shared" si="23"/>
        <v>2.0800941894934408</v>
      </c>
      <c r="BP24" s="64">
        <f t="shared" si="24"/>
        <v>0.79686869690054396</v>
      </c>
      <c r="BQ24" s="62">
        <f t="shared" si="25"/>
        <v>0.34097902194576496</v>
      </c>
      <c r="BR24" s="62">
        <f t="shared" si="26"/>
        <v>0.16457593119766867</v>
      </c>
      <c r="BS24" s="62">
        <f t="shared" si="27"/>
        <v>0.10207515027639101</v>
      </c>
      <c r="BT24" s="62">
        <f t="shared" si="28"/>
        <v>0.173102082094268</v>
      </c>
      <c r="BU24" s="62">
        <f t="shared" si="29"/>
        <v>0.13326546293842401</v>
      </c>
      <c r="BV24" s="62">
        <f t="shared" si="30"/>
        <v>0.13256882753268301</v>
      </c>
      <c r="BW24" s="62">
        <f t="shared" si="31"/>
        <v>0.10672295643860799</v>
      </c>
      <c r="BX24" s="62">
        <f t="shared" si="32"/>
        <v>0.13492457944950501</v>
      </c>
      <c r="BY24" s="62">
        <f t="shared" si="33"/>
        <v>9.7993042887777104E-2</v>
      </c>
      <c r="BZ24" s="62">
        <f t="shared" si="34"/>
        <v>7.7594397696875303E-2</v>
      </c>
      <c r="CA24" s="62">
        <f t="shared" si="35"/>
        <v>5.7942328063412304E-2</v>
      </c>
      <c r="CB24" s="62">
        <f t="shared" si="36"/>
        <v>0.34595600018435296</v>
      </c>
      <c r="CC24" s="62">
        <f t="shared" si="37"/>
        <v>0.10366935279478601</v>
      </c>
      <c r="CD24" s="84">
        <f t="shared" si="38"/>
        <v>0.28693462904123201</v>
      </c>
      <c r="CE24" s="4">
        <f t="shared" si="39"/>
        <v>5.0564248356555499</v>
      </c>
      <c r="CF24" s="4">
        <f t="shared" si="40"/>
        <v>1.8791084148754356</v>
      </c>
      <c r="CG24" s="64">
        <f t="shared" si="41"/>
        <v>4.47280956827871E-2</v>
      </c>
      <c r="CH24" s="62">
        <f t="shared" si="42"/>
        <v>0.307492604237531</v>
      </c>
      <c r="CI24" s="62">
        <f t="shared" si="43"/>
        <v>0.22326504436422298</v>
      </c>
      <c r="CJ24" s="62">
        <f t="shared" si="44"/>
        <v>0.32174260769184898</v>
      </c>
      <c r="CK24" s="62">
        <f t="shared" si="45"/>
        <v>0.20887517233609199</v>
      </c>
      <c r="CL24" s="62">
        <f t="shared" si="46"/>
        <v>0.16336790037249599</v>
      </c>
      <c r="CM24" s="62">
        <f t="shared" si="47"/>
        <v>0.17800947467104902</v>
      </c>
      <c r="CN24" s="62">
        <f t="shared" si="48"/>
        <v>0.11235832379086601</v>
      </c>
      <c r="CO24" s="62">
        <f t="shared" si="49"/>
        <v>0.203354283865052</v>
      </c>
      <c r="CP24" s="62">
        <f t="shared" si="50"/>
        <v>0.137789707905068</v>
      </c>
      <c r="CQ24" s="62">
        <f t="shared" si="51"/>
        <v>0.143268559164418</v>
      </c>
      <c r="CR24" s="62">
        <f t="shared" si="52"/>
        <v>0.21702405535255601</v>
      </c>
      <c r="CS24" s="62">
        <f t="shared" si="53"/>
        <v>0.60709569056200596</v>
      </c>
      <c r="CT24" s="62">
        <f t="shared" si="54"/>
        <v>9.2571995776752306E-2</v>
      </c>
      <c r="CU24" s="84">
        <f t="shared" si="55"/>
        <v>0.27421054086065699</v>
      </c>
      <c r="CV24" s="4">
        <f t="shared" si="56"/>
        <v>3.5630618091683157</v>
      </c>
      <c r="CW24" s="4">
        <f t="shared" si="57"/>
        <v>2.069501234817634</v>
      </c>
      <c r="CX24" s="64">
        <f t="shared" si="58"/>
        <v>0.17152916324779199</v>
      </c>
      <c r="CY24" s="62">
        <f t="shared" si="59"/>
        <v>0.402816776520727</v>
      </c>
      <c r="CZ24" s="62">
        <f t="shared" si="60"/>
        <v>0.17022092108297315</v>
      </c>
      <c r="DA24" s="62">
        <f t="shared" si="61"/>
        <v>0.17036048730010703</v>
      </c>
      <c r="DB24" s="62">
        <f t="shared" si="62"/>
        <v>0.214046550284862</v>
      </c>
      <c r="DC24" s="62">
        <f t="shared" si="63"/>
        <v>0.21532362271781999</v>
      </c>
      <c r="DD24" s="62">
        <f t="shared" si="64"/>
        <v>0.17281672760782002</v>
      </c>
      <c r="DE24" s="62">
        <f t="shared" si="65"/>
        <v>0.13141463692318101</v>
      </c>
      <c r="DF24" s="62">
        <f t="shared" si="66"/>
        <v>0.16482115759975099</v>
      </c>
      <c r="DG24" s="62">
        <f t="shared" si="67"/>
        <v>0.14259637044947898</v>
      </c>
      <c r="DH24" s="62">
        <f t="shared" si="68"/>
        <v>0.114371678010747</v>
      </c>
      <c r="DI24" s="62">
        <f t="shared" si="69"/>
        <v>0.14516313876405498</v>
      </c>
      <c r="DJ24" s="62">
        <f t="shared" si="70"/>
        <v>0.47086409472627105</v>
      </c>
      <c r="DK24" s="62">
        <f t="shared" si="71"/>
        <v>6.1142299690191498E-2</v>
      </c>
      <c r="DL24" s="84">
        <f t="shared" si="72"/>
        <v>0.255462455245829</v>
      </c>
      <c r="DM24" s="4">
        <f t="shared" si="73"/>
        <v>3.1913845167812469</v>
      </c>
      <c r="DN24" s="4">
        <f t="shared" si="74"/>
        <v>2.3638410731558408</v>
      </c>
      <c r="DO24" s="10">
        <f t="shared" si="75"/>
        <v>6.2512798329285264</v>
      </c>
      <c r="DP24" s="11">
        <f t="shared" si="76"/>
        <v>5.6325630439859502</v>
      </c>
      <c r="DQ24" s="11">
        <f t="shared" si="77"/>
        <v>5.5552255899370877</v>
      </c>
      <c r="DR24" s="12">
        <f t="shared" si="78"/>
        <v>6.9355332505309857</v>
      </c>
      <c r="DS24" s="8">
        <f t="shared" si="88"/>
        <v>-1.1241244850072907E-2</v>
      </c>
      <c r="DT24" s="8">
        <f t="shared" si="88"/>
        <v>-9.2711447442790099E-2</v>
      </c>
      <c r="DU24" s="8">
        <f t="shared" si="88"/>
        <v>-8.6580268388020479E-2</v>
      </c>
      <c r="DV24" s="8">
        <f t="shared" si="88"/>
        <v>6.9626095712756811E-2</v>
      </c>
      <c r="DW24" s="13">
        <f t="shared" si="83"/>
        <v>0.92675569337215968</v>
      </c>
      <c r="DX24" s="14">
        <f t="shared" si="84"/>
        <v>0.1702799831214451</v>
      </c>
      <c r="DY24" s="14">
        <f t="shared" si="85"/>
        <v>0.38860046438240814</v>
      </c>
      <c r="DZ24" s="15">
        <f t="shared" si="86"/>
        <v>1.1801968833341867</v>
      </c>
    </row>
    <row r="25" spans="1:130" ht="35" customHeight="1" thickBot="1" x14ac:dyDescent="0.2">
      <c r="A25" s="106" t="s">
        <v>67</v>
      </c>
      <c r="B25" s="98">
        <v>22</v>
      </c>
      <c r="C25" s="7">
        <v>8</v>
      </c>
      <c r="D25" s="7">
        <v>8</v>
      </c>
      <c r="E25" s="100">
        <v>24</v>
      </c>
      <c r="F25" s="80">
        <v>1.791222995265131E-2</v>
      </c>
      <c r="G25" s="31">
        <v>1.7289399634900671E-2</v>
      </c>
      <c r="H25" s="31">
        <v>0</v>
      </c>
      <c r="I25" s="75">
        <v>2.6162995642386434E-2</v>
      </c>
      <c r="J25" s="78">
        <f t="shared" si="0"/>
        <v>0.98208777004734871</v>
      </c>
      <c r="K25" s="88">
        <f t="shared" si="87"/>
        <v>1</v>
      </c>
      <c r="L25" s="88">
        <f t="shared" si="1"/>
        <v>0.97383700435761356</v>
      </c>
      <c r="M25" s="89">
        <f t="shared" si="2"/>
        <v>0.98271060036509938</v>
      </c>
      <c r="N25" s="80">
        <v>0.17371756844647224</v>
      </c>
      <c r="O25" s="31">
        <v>0.19702974392096193</v>
      </c>
      <c r="P25" s="31">
        <v>0.16895273557031126</v>
      </c>
      <c r="Q25" s="72">
        <v>0.14327704998434773</v>
      </c>
      <c r="R25" s="31">
        <v>0.29118049305703969</v>
      </c>
      <c r="S25" s="73">
        <v>0.25120095395907144</v>
      </c>
      <c r="T25" s="73">
        <v>0.38628595742403615</v>
      </c>
      <c r="U25" s="72">
        <v>0.30754303391871801</v>
      </c>
      <c r="V25" s="31">
        <v>0.22140147240529626</v>
      </c>
      <c r="W25" s="31">
        <v>0.2327683381993299</v>
      </c>
      <c r="X25" s="31">
        <v>0.26174182140211977</v>
      </c>
      <c r="Y25" s="72">
        <v>0.18896914903373255</v>
      </c>
      <c r="Z25" s="31">
        <v>0.23207443730080532</v>
      </c>
      <c r="AA25" s="73">
        <v>0.27026669575223733</v>
      </c>
      <c r="AB25" s="73">
        <v>0.11823589877218668</v>
      </c>
      <c r="AC25" s="76">
        <v>0.22591972645823252</v>
      </c>
      <c r="AD25" s="92">
        <f t="shared" si="3"/>
        <v>1.1422151797410351E-2</v>
      </c>
      <c r="AE25" s="8">
        <f t="shared" si="4"/>
        <v>0.17526097282004091</v>
      </c>
      <c r="AF25" s="8">
        <f t="shared" si="5"/>
        <v>3.5931208411100674E-2</v>
      </c>
      <c r="AG25" s="93">
        <f t="shared" si="6"/>
        <v>-5.4804336071533899E-2</v>
      </c>
      <c r="AH25" s="33">
        <v>1</v>
      </c>
      <c r="AI25" s="33">
        <v>1</v>
      </c>
      <c r="AJ25" s="33">
        <v>2</v>
      </c>
      <c r="AK25" s="33">
        <v>1</v>
      </c>
      <c r="AL25" s="33">
        <v>1</v>
      </c>
      <c r="AM25" s="33">
        <v>2</v>
      </c>
      <c r="AN25" s="33">
        <v>1</v>
      </c>
      <c r="AO25" s="33">
        <v>1</v>
      </c>
      <c r="AP25" s="33">
        <v>2</v>
      </c>
      <c r="AQ25" s="33">
        <v>2</v>
      </c>
      <c r="AR25" s="33">
        <v>1</v>
      </c>
      <c r="AS25" s="33">
        <v>1</v>
      </c>
      <c r="AT25" s="33">
        <v>2</v>
      </c>
      <c r="AU25" s="33">
        <v>2</v>
      </c>
      <c r="AV25" s="33">
        <v>1</v>
      </c>
      <c r="AW25" s="33"/>
      <c r="AX25" s="33"/>
      <c r="AY25" s="10">
        <f t="shared" si="7"/>
        <v>0.46306191294738702</v>
      </c>
      <c r="AZ25" s="33">
        <f t="shared" si="8"/>
        <v>0.32069367332334303</v>
      </c>
      <c r="BA25" s="33">
        <f t="shared" si="9"/>
        <v>6.5450036928073899E-2</v>
      </c>
      <c r="BB25" s="33">
        <f t="shared" si="10"/>
        <v>0.158760621895224</v>
      </c>
      <c r="BC25" s="33">
        <f t="shared" si="11"/>
        <v>0.103468955586952</v>
      </c>
      <c r="BD25" s="33">
        <f t="shared" si="12"/>
        <v>0.16697629909029199</v>
      </c>
      <c r="BE25" s="33">
        <f t="shared" si="13"/>
        <v>0.115421647370455</v>
      </c>
      <c r="BF25" s="33">
        <f t="shared" si="14"/>
        <v>0.19027312078572201</v>
      </c>
      <c r="BG25" s="33">
        <f t="shared" si="15"/>
        <v>0.155660627281966</v>
      </c>
      <c r="BH25" s="33">
        <f t="shared" si="16"/>
        <v>0.119764542547356</v>
      </c>
      <c r="BI25" s="33">
        <f t="shared" si="17"/>
        <v>0.134754568765518</v>
      </c>
      <c r="BJ25" s="33">
        <f t="shared" si="18"/>
        <v>0.105384838530011</v>
      </c>
      <c r="BK25" s="33">
        <f t="shared" si="19"/>
        <v>1.71448382843499E-2</v>
      </c>
      <c r="BL25" s="33">
        <f t="shared" si="20"/>
        <v>8.6861094567638006E-2</v>
      </c>
      <c r="BM25" s="85">
        <f t="shared" si="21"/>
        <v>0.27383192300588199</v>
      </c>
      <c r="BN25" s="4">
        <f t="shared" si="22"/>
        <v>2.8047403586294486</v>
      </c>
      <c r="BO25" s="82">
        <f t="shared" si="23"/>
        <v>1.94840078139829</v>
      </c>
      <c r="BP25" s="64">
        <f t="shared" si="24"/>
        <v>0.79686869690054396</v>
      </c>
      <c r="BQ25" s="62">
        <f t="shared" si="25"/>
        <v>0.334287882806583</v>
      </c>
      <c r="BR25" s="62">
        <f t="shared" si="26"/>
        <v>3.7272787702927301E-2</v>
      </c>
      <c r="BS25" s="62">
        <f t="shared" si="27"/>
        <v>0.10207515027639101</v>
      </c>
      <c r="BT25" s="62">
        <f t="shared" si="28"/>
        <v>0.12753483219081801</v>
      </c>
      <c r="BU25" s="62">
        <f t="shared" si="29"/>
        <v>0.13326546293842401</v>
      </c>
      <c r="BV25" s="62">
        <f t="shared" si="30"/>
        <v>0.12940389438408501</v>
      </c>
      <c r="BW25" s="62">
        <f t="shared" si="31"/>
        <v>0.19742495853533001</v>
      </c>
      <c r="BX25" s="62">
        <f t="shared" si="32"/>
        <v>0.13492457944950501</v>
      </c>
      <c r="BY25" s="62">
        <f t="shared" si="33"/>
        <v>9.7993042887777104E-2</v>
      </c>
      <c r="BZ25" s="62">
        <f t="shared" si="34"/>
        <v>0.148432384950552</v>
      </c>
      <c r="CA25" s="62">
        <f t="shared" si="35"/>
        <v>0.14247301570047</v>
      </c>
      <c r="CB25" s="62">
        <f t="shared" si="36"/>
        <v>2.14452274137358E-2</v>
      </c>
      <c r="CC25" s="62">
        <f t="shared" si="37"/>
        <v>0.10366935279478601</v>
      </c>
      <c r="CD25" s="84">
        <f t="shared" si="38"/>
        <v>0.28693462904123201</v>
      </c>
      <c r="CE25" s="4">
        <f t="shared" si="39"/>
        <v>4.2091814367601295</v>
      </c>
      <c r="CF25" s="4">
        <f t="shared" si="40"/>
        <v>1.9718428037562403</v>
      </c>
      <c r="CG25" s="64">
        <f t="shared" si="41"/>
        <v>4.47280956827871E-2</v>
      </c>
      <c r="CH25" s="62">
        <f t="shared" si="42"/>
        <v>0.436563006724276</v>
      </c>
      <c r="CI25" s="62">
        <f t="shared" si="43"/>
        <v>0.16825099127527299</v>
      </c>
      <c r="CJ25" s="62">
        <f t="shared" si="44"/>
        <v>0.32174260769184898</v>
      </c>
      <c r="CK25" s="62">
        <f t="shared" si="45"/>
        <v>0.137806148030516</v>
      </c>
      <c r="CL25" s="62">
        <f t="shared" si="46"/>
        <v>0.16336790037249599</v>
      </c>
      <c r="CM25" s="62">
        <f t="shared" si="47"/>
        <v>0.20574328369527697</v>
      </c>
      <c r="CN25" s="62">
        <f t="shared" si="48"/>
        <v>0.284129787253108</v>
      </c>
      <c r="CO25" s="62">
        <f t="shared" si="49"/>
        <v>0.203354283865052</v>
      </c>
      <c r="CP25" s="62">
        <f t="shared" si="50"/>
        <v>0.137789707905068</v>
      </c>
      <c r="CQ25" s="62">
        <f t="shared" si="51"/>
        <v>0.14844139278513699</v>
      </c>
      <c r="CR25" s="62">
        <f t="shared" si="52"/>
        <v>0.115692452134425</v>
      </c>
      <c r="CS25" s="62">
        <f t="shared" si="53"/>
        <v>2.0308324413969001E-2</v>
      </c>
      <c r="CT25" s="62">
        <f t="shared" si="54"/>
        <v>9.2571995776752306E-2</v>
      </c>
      <c r="CU25" s="84">
        <f t="shared" si="55"/>
        <v>0.27421054086065699</v>
      </c>
      <c r="CV25" s="4">
        <f t="shared" si="56"/>
        <v>1.4436908479808617</v>
      </c>
      <c r="CW25" s="4">
        <f t="shared" si="57"/>
        <v>2.5903215240794819</v>
      </c>
      <c r="CX25" s="64">
        <f t="shared" si="58"/>
        <v>0.17152916324779199</v>
      </c>
      <c r="CY25" s="62">
        <f t="shared" si="59"/>
        <v>0.25402552304591003</v>
      </c>
      <c r="CZ25" s="62">
        <f t="shared" si="60"/>
        <v>6.2234087986965302E-2</v>
      </c>
      <c r="DA25" s="62">
        <f t="shared" si="61"/>
        <v>0.17036048730010703</v>
      </c>
      <c r="DB25" s="62">
        <f t="shared" si="62"/>
        <v>5.5859450386989098E-2</v>
      </c>
      <c r="DC25" s="62">
        <f t="shared" si="63"/>
        <v>0.21532362271781999</v>
      </c>
      <c r="DD25" s="62">
        <f t="shared" si="64"/>
        <v>5.8747123376612802E-2</v>
      </c>
      <c r="DE25" s="62">
        <f t="shared" si="65"/>
        <v>0.14163573037713301</v>
      </c>
      <c r="DF25" s="62">
        <f t="shared" si="66"/>
        <v>0.16482115759975099</v>
      </c>
      <c r="DG25" s="62">
        <f t="shared" si="67"/>
        <v>0.14259637044947898</v>
      </c>
      <c r="DH25" s="62">
        <f t="shared" si="68"/>
        <v>0.11009885366714199</v>
      </c>
      <c r="DI25" s="62">
        <f t="shared" si="69"/>
        <v>4.95808466441236E-2</v>
      </c>
      <c r="DJ25" s="62">
        <f t="shared" si="70"/>
        <v>9.8628299880668506E-3</v>
      </c>
      <c r="DK25" s="62">
        <f t="shared" si="71"/>
        <v>6.1142299690191498E-2</v>
      </c>
      <c r="DL25" s="84">
        <f t="shared" si="72"/>
        <v>0.255462455245829</v>
      </c>
      <c r="DM25" s="4">
        <f t="shared" si="73"/>
        <v>1.4136470131108321</v>
      </c>
      <c r="DN25" s="4">
        <f t="shared" si="74"/>
        <v>1.6511588777126567</v>
      </c>
      <c r="DO25" s="10">
        <f t="shared" si="75"/>
        <v>4.7531411400277381</v>
      </c>
      <c r="DP25" s="11">
        <f t="shared" si="76"/>
        <v>4.034012372060344</v>
      </c>
      <c r="DQ25" s="11">
        <f t="shared" si="77"/>
        <v>3.0648058908234885</v>
      </c>
      <c r="DR25" s="12">
        <f t="shared" si="78"/>
        <v>6.1810242405163702</v>
      </c>
      <c r="DS25" s="8">
        <f t="shared" si="88"/>
        <v>1.1217555587861049E-2</v>
      </c>
      <c r="DT25" s="8">
        <f t="shared" si="88"/>
        <v>0.17526097282004091</v>
      </c>
      <c r="DU25" s="8">
        <f t="shared" si="88"/>
        <v>3.4991140362015366E-2</v>
      </c>
      <c r="DV25" s="8">
        <f t="shared" si="88"/>
        <v>-5.3856802003467749E-2</v>
      </c>
      <c r="DW25" s="13">
        <f t="shared" si="83"/>
        <v>0.81989716173407556</v>
      </c>
      <c r="DX25" s="14">
        <f t="shared" si="84"/>
        <v>1.3152133511938757</v>
      </c>
      <c r="DY25" s="14">
        <f t="shared" si="85"/>
        <v>0.79879300739545345</v>
      </c>
      <c r="DZ25" s="15">
        <f t="shared" si="86"/>
        <v>0.61008659036140256</v>
      </c>
    </row>
    <row r="26" spans="1:130" ht="35" customHeight="1" thickBot="1" x14ac:dyDescent="0.2">
      <c r="A26" s="106" t="s">
        <v>68</v>
      </c>
      <c r="B26" s="98">
        <v>23</v>
      </c>
      <c r="C26" s="7">
        <v>10</v>
      </c>
      <c r="D26" s="7">
        <v>9</v>
      </c>
      <c r="E26" s="100">
        <v>25</v>
      </c>
      <c r="F26" s="80">
        <v>0.38787685859470616</v>
      </c>
      <c r="G26" s="31">
        <v>0.37894609442694066</v>
      </c>
      <c r="H26" s="31">
        <v>0.33805353067306376</v>
      </c>
      <c r="I26" s="75">
        <v>0.42083260910633868</v>
      </c>
      <c r="J26" s="78">
        <f t="shared" si="0"/>
        <v>0.61212314140529389</v>
      </c>
      <c r="K26" s="88">
        <f t="shared" si="87"/>
        <v>0.66194646932693624</v>
      </c>
      <c r="L26" s="88">
        <f t="shared" si="1"/>
        <v>0.57916739089366132</v>
      </c>
      <c r="M26" s="89">
        <f t="shared" si="2"/>
        <v>0.62105390557305928</v>
      </c>
      <c r="N26" s="80">
        <v>3.7205350854464823E-2</v>
      </c>
      <c r="O26" s="73">
        <v>1.9301846947399632E-2</v>
      </c>
      <c r="P26" s="73">
        <v>0.13182456813779303</v>
      </c>
      <c r="Q26" s="74">
        <v>2.3081654649350521E-2</v>
      </c>
      <c r="R26" s="31">
        <v>0.10531827626551951</v>
      </c>
      <c r="S26" s="73">
        <v>9.6011336729260072E-2</v>
      </c>
      <c r="T26" s="73">
        <v>0.24879249849906404</v>
      </c>
      <c r="U26" s="74">
        <v>5.9102610965111532E-2</v>
      </c>
      <c r="V26" s="31">
        <v>0.11600251591602921</v>
      </c>
      <c r="W26" s="73">
        <v>0.1543460017302854</v>
      </c>
      <c r="X26" s="31">
        <v>8.2083668918740554E-2</v>
      </c>
      <c r="Y26" s="74">
        <v>7.668763884001556E-2</v>
      </c>
      <c r="Z26" s="31">
        <v>7.1791385992070092E-2</v>
      </c>
      <c r="AA26" s="31">
        <v>8.859638312853603E-2</v>
      </c>
      <c r="AB26" s="31">
        <v>4.9829873989379325E-2</v>
      </c>
      <c r="AC26" s="75">
        <v>5.748613618748824E-2</v>
      </c>
      <c r="AD26" s="92">
        <f t="shared" si="3"/>
        <v>-4.5270274788114961E-2</v>
      </c>
      <c r="AE26" s="8">
        <f t="shared" si="4"/>
        <v>0.24870352372873716</v>
      </c>
      <c r="AF26" s="8">
        <f t="shared" si="5"/>
        <v>-5.1989509413041743E-2</v>
      </c>
      <c r="AG26" s="93">
        <f t="shared" si="6"/>
        <v>-0.12762920118216173</v>
      </c>
      <c r="AH26" s="33">
        <v>2</v>
      </c>
      <c r="AI26" s="33">
        <v>1</v>
      </c>
      <c r="AJ26" s="33">
        <v>0</v>
      </c>
      <c r="AK26" s="33">
        <v>1</v>
      </c>
      <c r="AL26" s="33">
        <v>2</v>
      </c>
      <c r="AM26" s="33">
        <v>2</v>
      </c>
      <c r="AN26" s="33">
        <v>2</v>
      </c>
      <c r="AO26" s="33">
        <v>2</v>
      </c>
      <c r="AP26" s="33">
        <v>2</v>
      </c>
      <c r="AQ26" s="33">
        <v>1</v>
      </c>
      <c r="AR26" s="33">
        <v>1</v>
      </c>
      <c r="AS26" s="33">
        <v>2</v>
      </c>
      <c r="AT26" s="33">
        <v>1</v>
      </c>
      <c r="AU26" s="33">
        <v>2</v>
      </c>
      <c r="AV26" s="33">
        <v>1</v>
      </c>
      <c r="AW26" s="37"/>
      <c r="AX26" s="37"/>
      <c r="AY26" s="10">
        <f t="shared" si="7"/>
        <v>0.203076789334737</v>
      </c>
      <c r="AZ26" s="33">
        <f t="shared" si="8"/>
        <v>0.32069367332334303</v>
      </c>
      <c r="BA26" s="33">
        <f t="shared" si="9"/>
        <v>0.17522484665509344</v>
      </c>
      <c r="BB26" s="33">
        <f t="shared" si="10"/>
        <v>0.158760621895224</v>
      </c>
      <c r="BC26" s="33">
        <f t="shared" si="11"/>
        <v>0.19297597389526502</v>
      </c>
      <c r="BD26" s="33">
        <f t="shared" si="12"/>
        <v>0.16697629909029199</v>
      </c>
      <c r="BE26" s="33">
        <f t="shared" si="13"/>
        <v>0.15361647368206602</v>
      </c>
      <c r="BF26" s="33">
        <f t="shared" si="14"/>
        <v>0.11636316019349299</v>
      </c>
      <c r="BG26" s="33">
        <f t="shared" si="15"/>
        <v>0.155660627281966</v>
      </c>
      <c r="BH26" s="33">
        <f t="shared" si="16"/>
        <v>0.122110990403303</v>
      </c>
      <c r="BI26" s="33">
        <f t="shared" si="17"/>
        <v>0.134754568765518</v>
      </c>
      <c r="BJ26" s="33">
        <f t="shared" si="18"/>
        <v>0.112471271482489</v>
      </c>
      <c r="BK26" s="33">
        <f t="shared" si="19"/>
        <v>0.42894856369141104</v>
      </c>
      <c r="BL26" s="33">
        <f t="shared" si="20"/>
        <v>8.6861094567638006E-2</v>
      </c>
      <c r="BM26" s="85">
        <f t="shared" si="21"/>
        <v>0.27383192300588199</v>
      </c>
      <c r="BN26" s="4">
        <f t="shared" si="22"/>
        <v>3.1312451489844855</v>
      </c>
      <c r="BO26" s="82">
        <f t="shared" si="23"/>
        <v>2.0045391132819321</v>
      </c>
      <c r="BP26" s="64">
        <f t="shared" si="24"/>
        <v>3.4775816322921302E-2</v>
      </c>
      <c r="BQ26" s="62">
        <f t="shared" si="25"/>
        <v>0.334287882806583</v>
      </c>
      <c r="BR26" s="62">
        <f t="shared" si="26"/>
        <v>0.16457593119766867</v>
      </c>
      <c r="BS26" s="62">
        <f t="shared" si="27"/>
        <v>0.10207515027639101</v>
      </c>
      <c r="BT26" s="62">
        <f t="shared" si="28"/>
        <v>0.173102082094268</v>
      </c>
      <c r="BU26" s="62">
        <f t="shared" si="29"/>
        <v>0.13326546293842401</v>
      </c>
      <c r="BV26" s="62">
        <f t="shared" si="30"/>
        <v>0.13256882753268301</v>
      </c>
      <c r="BW26" s="62">
        <f t="shared" si="31"/>
        <v>0.10672295643860799</v>
      </c>
      <c r="BX26" s="62">
        <f t="shared" si="32"/>
        <v>0.13492457944950501</v>
      </c>
      <c r="BY26" s="62">
        <f t="shared" si="33"/>
        <v>0.14643885451972299</v>
      </c>
      <c r="BZ26" s="62">
        <f t="shared" si="34"/>
        <v>0.148432384950552</v>
      </c>
      <c r="CA26" s="62">
        <f t="shared" si="35"/>
        <v>5.7942328063412304E-2</v>
      </c>
      <c r="CB26" s="62">
        <f t="shared" si="36"/>
        <v>0.34595600018435296</v>
      </c>
      <c r="CC26" s="62">
        <f t="shared" si="37"/>
        <v>0.10366935279478601</v>
      </c>
      <c r="CD26" s="84">
        <f t="shared" si="38"/>
        <v>0.28693462904123201</v>
      </c>
      <c r="CE26" s="4">
        <f t="shared" si="39"/>
        <v>2.0080533133450587</v>
      </c>
      <c r="CF26" s="4">
        <f t="shared" si="40"/>
        <v>1.9783187963435123</v>
      </c>
      <c r="CG26" s="64">
        <f t="shared" si="41"/>
        <v>0.77274900091190202</v>
      </c>
      <c r="CH26" s="62">
        <f t="shared" si="42"/>
        <v>0.436563006724276</v>
      </c>
      <c r="CI26" s="62">
        <f t="shared" si="43"/>
        <v>0.22326504436422298</v>
      </c>
      <c r="CJ26" s="62">
        <f t="shared" si="44"/>
        <v>0.32174260769184898</v>
      </c>
      <c r="CK26" s="62">
        <f t="shared" si="45"/>
        <v>0.20887517233609199</v>
      </c>
      <c r="CL26" s="62">
        <f t="shared" si="46"/>
        <v>0.16336790037249599</v>
      </c>
      <c r="CM26" s="62">
        <f t="shared" si="47"/>
        <v>0.17800947467104902</v>
      </c>
      <c r="CN26" s="62">
        <f t="shared" si="48"/>
        <v>0.11235832379086601</v>
      </c>
      <c r="CO26" s="62">
        <f t="shared" si="49"/>
        <v>0.203354283865052</v>
      </c>
      <c r="CP26" s="62">
        <f t="shared" si="50"/>
        <v>0.16886181190134197</v>
      </c>
      <c r="CQ26" s="62">
        <f t="shared" si="51"/>
        <v>0.14844139278513699</v>
      </c>
      <c r="CR26" s="62">
        <f t="shared" si="52"/>
        <v>0.21702405535255601</v>
      </c>
      <c r="CS26" s="62">
        <f t="shared" si="53"/>
        <v>0.60709569056200596</v>
      </c>
      <c r="CT26" s="62">
        <f t="shared" si="54"/>
        <v>9.2571995776752306E-2</v>
      </c>
      <c r="CU26" s="84">
        <f t="shared" si="55"/>
        <v>0.27421054086065699</v>
      </c>
      <c r="CV26" s="4">
        <f t="shared" si="56"/>
        <v>6.4751454300847744</v>
      </c>
      <c r="CW26" s="4">
        <f t="shared" si="57"/>
        <v>2.4929573798948619</v>
      </c>
      <c r="CX26" s="64">
        <f t="shared" si="58"/>
        <v>0.20215375056961701</v>
      </c>
      <c r="CY26" s="62">
        <f t="shared" si="59"/>
        <v>0.25402552304591003</v>
      </c>
      <c r="CZ26" s="62">
        <f t="shared" si="60"/>
        <v>0.17022092108297315</v>
      </c>
      <c r="DA26" s="62">
        <f t="shared" si="61"/>
        <v>0.17036048730010703</v>
      </c>
      <c r="DB26" s="62">
        <f t="shared" si="62"/>
        <v>0.214046550284862</v>
      </c>
      <c r="DC26" s="62">
        <f t="shared" si="63"/>
        <v>0.21532362271781999</v>
      </c>
      <c r="DD26" s="62">
        <f t="shared" si="64"/>
        <v>0.17281672760782002</v>
      </c>
      <c r="DE26" s="62">
        <f t="shared" si="65"/>
        <v>0.13141463692318101</v>
      </c>
      <c r="DF26" s="62">
        <f t="shared" si="66"/>
        <v>0.16482115759975099</v>
      </c>
      <c r="DG26" s="62">
        <f t="shared" si="67"/>
        <v>6.9019316498137098E-2</v>
      </c>
      <c r="DH26" s="62">
        <f t="shared" si="68"/>
        <v>0.11009885366714199</v>
      </c>
      <c r="DI26" s="62">
        <f t="shared" si="69"/>
        <v>0.14516313876405498</v>
      </c>
      <c r="DJ26" s="62">
        <f t="shared" si="70"/>
        <v>0.47086409472627105</v>
      </c>
      <c r="DK26" s="62">
        <f t="shared" si="71"/>
        <v>6.1142299690191498E-2</v>
      </c>
      <c r="DL26" s="84">
        <f t="shared" si="72"/>
        <v>0.255462455245829</v>
      </c>
      <c r="DM26" s="4">
        <f t="shared" si="73"/>
        <v>3.3138828660685471</v>
      </c>
      <c r="DN26" s="4">
        <f t="shared" si="74"/>
        <v>1.8396174344364431</v>
      </c>
      <c r="DO26" s="10">
        <f t="shared" si="75"/>
        <v>5.1357842622664176</v>
      </c>
      <c r="DP26" s="11">
        <f t="shared" si="76"/>
        <v>8.9681028099796372</v>
      </c>
      <c r="DQ26" s="11">
        <f t="shared" si="77"/>
        <v>5.15350030050499</v>
      </c>
      <c r="DR26" s="12">
        <f t="shared" si="78"/>
        <v>3.9863721096885709</v>
      </c>
      <c r="DS26" s="37"/>
      <c r="DT26" s="37"/>
      <c r="DU26" s="37"/>
      <c r="DV26" s="37"/>
      <c r="DW26" s="13">
        <f t="shared" si="83"/>
        <v>0.8152306822183365</v>
      </c>
      <c r="DX26" s="14">
        <f t="shared" si="84"/>
        <v>1</v>
      </c>
      <c r="DY26" s="14">
        <f t="shared" si="85"/>
        <v>0.9276851528478347</v>
      </c>
      <c r="DZ26" s="15">
        <f t="shared" si="86"/>
        <v>0.52583711374835329</v>
      </c>
    </row>
    <row r="27" spans="1:130" ht="35" customHeight="1" thickBot="1" x14ac:dyDescent="0.2">
      <c r="A27" s="106" t="s">
        <v>69</v>
      </c>
      <c r="B27" s="98">
        <v>24</v>
      </c>
      <c r="C27" s="6">
        <v>11</v>
      </c>
      <c r="D27" s="7">
        <v>10</v>
      </c>
      <c r="E27" s="100">
        <v>26</v>
      </c>
      <c r="F27" s="80">
        <v>0.29853123080724819</v>
      </c>
      <c r="G27" s="31">
        <v>0.3006282891260994</v>
      </c>
      <c r="H27" s="31">
        <v>0.23626987388668472</v>
      </c>
      <c r="I27" s="75">
        <v>0.32128585121280073</v>
      </c>
      <c r="J27" s="78">
        <f t="shared" si="0"/>
        <v>0.70146876919275181</v>
      </c>
      <c r="K27" s="88">
        <f t="shared" si="87"/>
        <v>0.76373012611331526</v>
      </c>
      <c r="L27" s="88">
        <f t="shared" si="1"/>
        <v>0.67871414878719927</v>
      </c>
      <c r="M27" s="89">
        <f t="shared" si="2"/>
        <v>0.6993717108739006</v>
      </c>
      <c r="N27" s="80">
        <v>4.0030580104075522E-2</v>
      </c>
      <c r="O27" s="73">
        <v>2.8561962527165999E-3</v>
      </c>
      <c r="P27" s="73">
        <v>0.17657145103366823</v>
      </c>
      <c r="Q27" s="74">
        <v>3.5410492252101931E-2</v>
      </c>
      <c r="R27" s="31">
        <v>0.15168700603034088</v>
      </c>
      <c r="S27" s="73">
        <v>0.10474050543832397</v>
      </c>
      <c r="T27" s="73">
        <v>0.31435434289845832</v>
      </c>
      <c r="U27" s="74">
        <v>0.14987897685831772</v>
      </c>
      <c r="V27" s="31">
        <v>0.13430782478697334</v>
      </c>
      <c r="W27" s="73">
        <v>0.17733693989884136</v>
      </c>
      <c r="X27" s="31">
        <v>0.10414885399248432</v>
      </c>
      <c r="Y27" s="74">
        <v>8.6929553098805332E-2</v>
      </c>
      <c r="Z27" s="31">
        <v>9.6188018861724497E-2</v>
      </c>
      <c r="AA27" s="73">
        <v>0.13245152934253673</v>
      </c>
      <c r="AB27" s="73">
        <v>1.9397637179398127E-2</v>
      </c>
      <c r="AC27" s="76">
        <v>7.7439835655974662E-2</v>
      </c>
      <c r="AD27" s="92">
        <f t="shared" si="3"/>
        <v>-3.877825751428142E-2</v>
      </c>
      <c r="AE27" s="8">
        <f t="shared" si="4"/>
        <v>0.36737930276024411</v>
      </c>
      <c r="AF27" s="8">
        <f t="shared" si="5"/>
        <v>2.0920080355639664E-2</v>
      </c>
      <c r="AG27" s="93">
        <f t="shared" si="6"/>
        <v>-0.20219176755033752</v>
      </c>
      <c r="AH27" s="33">
        <v>2</v>
      </c>
      <c r="AI27" s="33">
        <v>1</v>
      </c>
      <c r="AJ27" s="33">
        <v>2</v>
      </c>
      <c r="AK27" s="33">
        <v>1</v>
      </c>
      <c r="AL27" s="33">
        <v>2</v>
      </c>
      <c r="AM27" s="33">
        <v>2</v>
      </c>
      <c r="AN27" s="33">
        <v>2</v>
      </c>
      <c r="AO27" s="33">
        <v>2</v>
      </c>
      <c r="AP27" s="33">
        <v>1</v>
      </c>
      <c r="AQ27" s="33">
        <v>2</v>
      </c>
      <c r="AR27" s="33">
        <v>1</v>
      </c>
      <c r="AS27" s="33">
        <v>2</v>
      </c>
      <c r="AT27" s="33">
        <v>1</v>
      </c>
      <c r="AU27" s="33">
        <v>1</v>
      </c>
      <c r="AV27" s="33">
        <v>1</v>
      </c>
      <c r="AW27" s="37"/>
      <c r="AX27" s="37"/>
      <c r="AY27" s="10">
        <f t="shared" si="7"/>
        <v>0.203076789334737</v>
      </c>
      <c r="AZ27" s="33">
        <f t="shared" si="8"/>
        <v>0.32069367332334303</v>
      </c>
      <c r="BA27" s="33">
        <f t="shared" si="9"/>
        <v>6.5450036928073899E-2</v>
      </c>
      <c r="BB27" s="33">
        <f t="shared" si="10"/>
        <v>0.158760621895224</v>
      </c>
      <c r="BC27" s="33">
        <f t="shared" si="11"/>
        <v>0.19297597389526502</v>
      </c>
      <c r="BD27" s="33">
        <f t="shared" si="12"/>
        <v>0.16697629909029199</v>
      </c>
      <c r="BE27" s="33">
        <f t="shared" si="13"/>
        <v>0.15361647368206602</v>
      </c>
      <c r="BF27" s="33">
        <f t="shared" si="14"/>
        <v>0.11636316019349299</v>
      </c>
      <c r="BG27" s="33">
        <f t="shared" si="15"/>
        <v>9.8390201012301712E-2</v>
      </c>
      <c r="BH27" s="33">
        <f t="shared" si="16"/>
        <v>0.119764542547356</v>
      </c>
      <c r="BI27" s="33">
        <f t="shared" si="17"/>
        <v>0.134754568765518</v>
      </c>
      <c r="BJ27" s="33">
        <f t="shared" si="18"/>
        <v>0.112471271482489</v>
      </c>
      <c r="BK27" s="33">
        <f t="shared" si="19"/>
        <v>0.42894856369141104</v>
      </c>
      <c r="BL27" s="33">
        <f t="shared" si="20"/>
        <v>0.10469163967285</v>
      </c>
      <c r="BM27" s="85">
        <f t="shared" si="21"/>
        <v>0.27383192300588199</v>
      </c>
      <c r="BN27" s="4">
        <f t="shared" si="22"/>
        <v>3.0393008843626781</v>
      </c>
      <c r="BO27" s="82">
        <f t="shared" si="23"/>
        <v>1.9449222391563208</v>
      </c>
      <c r="BP27" s="64">
        <f t="shared" si="24"/>
        <v>3.4775816322921302E-2</v>
      </c>
      <c r="BQ27" s="62">
        <f t="shared" si="25"/>
        <v>0.334287882806583</v>
      </c>
      <c r="BR27" s="62">
        <f t="shared" si="26"/>
        <v>3.7272787702927301E-2</v>
      </c>
      <c r="BS27" s="62">
        <f t="shared" si="27"/>
        <v>0.10207515027639101</v>
      </c>
      <c r="BT27" s="62">
        <f t="shared" si="28"/>
        <v>0.173102082094268</v>
      </c>
      <c r="BU27" s="62">
        <f t="shared" si="29"/>
        <v>0.13326546293842401</v>
      </c>
      <c r="BV27" s="62">
        <f t="shared" si="30"/>
        <v>0.13256882753268301</v>
      </c>
      <c r="BW27" s="62">
        <f t="shared" si="31"/>
        <v>0.10672295643860799</v>
      </c>
      <c r="BX27" s="62">
        <f t="shared" si="32"/>
        <v>0.10801390678914601</v>
      </c>
      <c r="BY27" s="62">
        <f t="shared" si="33"/>
        <v>9.7993042887777104E-2</v>
      </c>
      <c r="BZ27" s="62">
        <f t="shared" si="34"/>
        <v>0.148432384950552</v>
      </c>
      <c r="CA27" s="62">
        <f t="shared" si="35"/>
        <v>5.7942328063412304E-2</v>
      </c>
      <c r="CB27" s="62">
        <f t="shared" si="36"/>
        <v>0.34595600018435296</v>
      </c>
      <c r="CC27" s="62">
        <f t="shared" si="37"/>
        <v>5.7895507324300197E-2</v>
      </c>
      <c r="CD27" s="84">
        <f t="shared" si="38"/>
        <v>0.28693462904123201</v>
      </c>
      <c r="CE27" s="4">
        <f t="shared" si="39"/>
        <v>1.8349763243798316</v>
      </c>
      <c r="CF27" s="4">
        <f t="shared" si="40"/>
        <v>1.9029623120512071</v>
      </c>
      <c r="CG27" s="64">
        <f t="shared" si="41"/>
        <v>0.77274900091190202</v>
      </c>
      <c r="CH27" s="62">
        <f t="shared" si="42"/>
        <v>0.436563006724276</v>
      </c>
      <c r="CI27" s="62">
        <f t="shared" si="43"/>
        <v>0.16825099127527299</v>
      </c>
      <c r="CJ27" s="62">
        <f t="shared" si="44"/>
        <v>0.32174260769184898</v>
      </c>
      <c r="CK27" s="62">
        <f t="shared" si="45"/>
        <v>0.20887517233609199</v>
      </c>
      <c r="CL27" s="62">
        <f t="shared" si="46"/>
        <v>0.16336790037249599</v>
      </c>
      <c r="CM27" s="62">
        <f t="shared" si="47"/>
        <v>0.17800947467104902</v>
      </c>
      <c r="CN27" s="62">
        <f t="shared" si="48"/>
        <v>0.11235832379086601</v>
      </c>
      <c r="CO27" s="62">
        <f t="shared" si="49"/>
        <v>0.11792182130260599</v>
      </c>
      <c r="CP27" s="62">
        <f t="shared" si="50"/>
        <v>0.137789707905068</v>
      </c>
      <c r="CQ27" s="62">
        <f t="shared" si="51"/>
        <v>0.14844139278513699</v>
      </c>
      <c r="CR27" s="62">
        <f t="shared" si="52"/>
        <v>0.21702405535255601</v>
      </c>
      <c r="CS27" s="62">
        <f t="shared" si="53"/>
        <v>0.60709569056200596</v>
      </c>
      <c r="CT27" s="62">
        <f t="shared" si="54"/>
        <v>0.24397930084842301</v>
      </c>
      <c r="CU27" s="84">
        <f t="shared" si="55"/>
        <v>0.27421054086065699</v>
      </c>
      <c r="CV27" s="4">
        <f t="shared" si="56"/>
        <v>6.5715386820674953</v>
      </c>
      <c r="CW27" s="4">
        <f t="shared" si="57"/>
        <v>2.376452813336142</v>
      </c>
      <c r="CX27" s="64">
        <f t="shared" si="58"/>
        <v>0.20215375056961701</v>
      </c>
      <c r="CY27" s="62">
        <f t="shared" si="59"/>
        <v>0.25402552304591003</v>
      </c>
      <c r="CZ27" s="62">
        <f t="shared" si="60"/>
        <v>6.2234087986965302E-2</v>
      </c>
      <c r="DA27" s="62">
        <f t="shared" si="61"/>
        <v>0.17036048730010703</v>
      </c>
      <c r="DB27" s="62">
        <f t="shared" si="62"/>
        <v>0.214046550284862</v>
      </c>
      <c r="DC27" s="62">
        <f t="shared" si="63"/>
        <v>0.21532362271781999</v>
      </c>
      <c r="DD27" s="62">
        <f t="shared" si="64"/>
        <v>0.17281672760782002</v>
      </c>
      <c r="DE27" s="62">
        <f t="shared" si="65"/>
        <v>0.13141463692318101</v>
      </c>
      <c r="DF27" s="62">
        <f t="shared" si="66"/>
        <v>7.69601460113815E-2</v>
      </c>
      <c r="DG27" s="62">
        <f t="shared" si="67"/>
        <v>0.14259637044947898</v>
      </c>
      <c r="DH27" s="62">
        <f t="shared" si="68"/>
        <v>0.11009885366714199</v>
      </c>
      <c r="DI27" s="62">
        <f t="shared" si="69"/>
        <v>0.14516313876405498</v>
      </c>
      <c r="DJ27" s="62">
        <f t="shared" si="70"/>
        <v>0.47086409472627105</v>
      </c>
      <c r="DK27" s="62">
        <f t="shared" si="71"/>
        <v>0.11231375826206599</v>
      </c>
      <c r="DL27" s="84">
        <f t="shared" si="72"/>
        <v>0.255462455245829</v>
      </c>
      <c r="DM27" s="4">
        <f t="shared" si="73"/>
        <v>3.2570674915444133</v>
      </c>
      <c r="DN27" s="4">
        <f t="shared" si="74"/>
        <v>1.8253334767994156</v>
      </c>
      <c r="DO27" s="10">
        <f t="shared" si="75"/>
        <v>4.9842231235189987</v>
      </c>
      <c r="DP27" s="11">
        <f t="shared" si="76"/>
        <v>8.9479914954036381</v>
      </c>
      <c r="DQ27" s="11">
        <f t="shared" si="77"/>
        <v>5.0824009683438289</v>
      </c>
      <c r="DR27" s="12">
        <f t="shared" si="78"/>
        <v>3.7379386364310387</v>
      </c>
      <c r="DS27" s="37"/>
      <c r="DT27" s="37"/>
      <c r="DU27" s="37"/>
      <c r="DV27" s="37"/>
      <c r="DW27" s="13">
        <f t="shared" si="83"/>
        <v>0.79117256680125303</v>
      </c>
      <c r="DX27" s="14">
        <f t="shared" si="84"/>
        <v>0.99775746163908607</v>
      </c>
      <c r="DY27" s="14">
        <f t="shared" si="85"/>
        <v>0.91488651289881939</v>
      </c>
      <c r="DZ27" s="15">
        <f t="shared" si="86"/>
        <v>0.49306658030549688</v>
      </c>
    </row>
    <row r="28" spans="1:130" ht="35" customHeight="1" thickBot="1" x14ac:dyDescent="0.2">
      <c r="A28" s="106" t="s">
        <v>70</v>
      </c>
      <c r="B28" s="98">
        <v>25</v>
      </c>
      <c r="C28" s="6">
        <v>16</v>
      </c>
      <c r="D28" s="6">
        <v>14</v>
      </c>
      <c r="E28" s="100">
        <v>20</v>
      </c>
      <c r="F28" s="80">
        <v>0.36609511661443112</v>
      </c>
      <c r="G28" s="31">
        <v>0.34956227220844616</v>
      </c>
      <c r="H28" s="31">
        <v>0.3187553037391283</v>
      </c>
      <c r="I28" s="75">
        <v>0.40859418645827306</v>
      </c>
      <c r="J28" s="78">
        <f t="shared" si="0"/>
        <v>0.63390488338556894</v>
      </c>
      <c r="K28" s="88">
        <f t="shared" si="87"/>
        <v>0.6812446962608717</v>
      </c>
      <c r="L28" s="88">
        <f t="shared" si="1"/>
        <v>0.59140581354172694</v>
      </c>
      <c r="M28" s="89">
        <f t="shared" si="2"/>
        <v>0.65043772779155384</v>
      </c>
      <c r="N28" s="80">
        <v>4.9731147545648648E-2</v>
      </c>
      <c r="O28" s="73">
        <v>8.5505435668723831E-2</v>
      </c>
      <c r="P28" s="73">
        <v>4.2454903504098397E-2</v>
      </c>
      <c r="Q28" s="74">
        <v>3.00314092226557E-3</v>
      </c>
      <c r="R28" s="31">
        <v>0.13166414666085685</v>
      </c>
      <c r="S28" s="73">
        <v>0.20087289000600506</v>
      </c>
      <c r="T28" s="73">
        <v>0.11293025579213371</v>
      </c>
      <c r="U28" s="74">
        <v>4.3184552898683934E-2</v>
      </c>
      <c r="V28" s="31">
        <v>0.10484092346095557</v>
      </c>
      <c r="W28" s="73">
        <v>7.4811304742339199E-2</v>
      </c>
      <c r="X28" s="73">
        <v>0.18466748044371589</v>
      </c>
      <c r="Y28" s="72">
        <v>0.11367192895311556</v>
      </c>
      <c r="Z28" s="31">
        <v>5.1090614298446663E-2</v>
      </c>
      <c r="AA28" s="73">
        <v>3.3795768239605568E-2</v>
      </c>
      <c r="AB28" s="73">
        <v>0.13890487011999428</v>
      </c>
      <c r="AC28" s="76">
        <v>3.8926461448031809E-2</v>
      </c>
      <c r="AD28" s="92">
        <f t="shared" si="3"/>
        <v>2.5463756447103261E-2</v>
      </c>
      <c r="AE28" s="8">
        <f t="shared" si="4"/>
        <v>-0.16818719126747805</v>
      </c>
      <c r="AF28" s="8">
        <f t="shared" si="5"/>
        <v>-0.10641069658019786</v>
      </c>
      <c r="AG28" s="93">
        <f t="shared" si="6"/>
        <v>0.1777712526927841</v>
      </c>
      <c r="AH28" s="71">
        <v>1</v>
      </c>
      <c r="AI28" s="71">
        <v>1</v>
      </c>
      <c r="AJ28" s="71">
        <v>1</v>
      </c>
      <c r="AK28" s="71">
        <v>2</v>
      </c>
      <c r="AL28" s="71">
        <v>2</v>
      </c>
      <c r="AM28" s="71">
        <v>2</v>
      </c>
      <c r="AN28" s="71">
        <v>2</v>
      </c>
      <c r="AO28" s="71">
        <v>2</v>
      </c>
      <c r="AP28" s="71">
        <v>1</v>
      </c>
      <c r="AQ28" s="71">
        <v>2</v>
      </c>
      <c r="AR28" s="71">
        <v>1</v>
      </c>
      <c r="AS28" s="71">
        <v>1</v>
      </c>
      <c r="AT28" s="71">
        <v>2</v>
      </c>
      <c r="AU28" s="71">
        <v>2</v>
      </c>
      <c r="AV28" s="71">
        <v>1</v>
      </c>
      <c r="AW28" s="103"/>
      <c r="AX28" s="103"/>
      <c r="AY28" s="10">
        <f t="shared" si="7"/>
        <v>0.46306191294738702</v>
      </c>
      <c r="AZ28" s="33">
        <f t="shared" si="8"/>
        <v>0.32069367332334303</v>
      </c>
      <c r="BA28" s="33">
        <f t="shared" si="9"/>
        <v>0.284999656382113</v>
      </c>
      <c r="BB28" s="33">
        <f t="shared" si="10"/>
        <v>0.13497820905855298</v>
      </c>
      <c r="BC28" s="33">
        <f t="shared" si="11"/>
        <v>0.19297597389526502</v>
      </c>
      <c r="BD28" s="33">
        <f t="shared" si="12"/>
        <v>0.16697629909029199</v>
      </c>
      <c r="BE28" s="33">
        <f t="shared" si="13"/>
        <v>0.15361647368206602</v>
      </c>
      <c r="BF28" s="33">
        <f t="shared" si="14"/>
        <v>0.11636316019349299</v>
      </c>
      <c r="BG28" s="33">
        <f t="shared" si="15"/>
        <v>9.8390201012301712E-2</v>
      </c>
      <c r="BH28" s="33">
        <f t="shared" si="16"/>
        <v>0.119764542547356</v>
      </c>
      <c r="BI28" s="33">
        <f t="shared" si="17"/>
        <v>0.134754568765518</v>
      </c>
      <c r="BJ28" s="33">
        <f t="shared" si="18"/>
        <v>0.105384838530011</v>
      </c>
      <c r="BK28" s="33">
        <f t="shared" si="19"/>
        <v>1.71448382843499E-2</v>
      </c>
      <c r="BL28" s="33">
        <f t="shared" si="20"/>
        <v>8.6861094567638006E-2</v>
      </c>
      <c r="BM28" s="85">
        <f t="shared" si="21"/>
        <v>0.27383192300588199</v>
      </c>
      <c r="BN28" s="4">
        <f t="shared" si="22"/>
        <v>3.0005075652468163</v>
      </c>
      <c r="BO28" s="82">
        <f t="shared" si="23"/>
        <v>1.9449222391563208</v>
      </c>
      <c r="BP28" s="64">
        <f t="shared" si="24"/>
        <v>0.79686869690054396</v>
      </c>
      <c r="BQ28" s="62">
        <f t="shared" si="25"/>
        <v>0.334287882806583</v>
      </c>
      <c r="BR28" s="62">
        <f t="shared" si="26"/>
        <v>0.29187907469241003</v>
      </c>
      <c r="BS28" s="62">
        <f t="shared" si="27"/>
        <v>0.17990105025540998</v>
      </c>
      <c r="BT28" s="62">
        <f t="shared" si="28"/>
        <v>0.173102082094268</v>
      </c>
      <c r="BU28" s="62">
        <f t="shared" si="29"/>
        <v>0.13326546293842401</v>
      </c>
      <c r="BV28" s="62">
        <f t="shared" si="30"/>
        <v>0.13256882753268301</v>
      </c>
      <c r="BW28" s="62">
        <f t="shared" si="31"/>
        <v>0.10672295643860799</v>
      </c>
      <c r="BX28" s="62">
        <f t="shared" si="32"/>
        <v>0.10801390678914601</v>
      </c>
      <c r="BY28" s="62">
        <f t="shared" si="33"/>
        <v>9.7993042887777104E-2</v>
      </c>
      <c r="BZ28" s="62">
        <f t="shared" si="34"/>
        <v>0.148432384950552</v>
      </c>
      <c r="CA28" s="62">
        <f t="shared" si="35"/>
        <v>0.14247301570047</v>
      </c>
      <c r="CB28" s="62">
        <f t="shared" si="36"/>
        <v>2.14452274137358E-2</v>
      </c>
      <c r="CC28" s="62">
        <f t="shared" si="37"/>
        <v>0.10366935279478601</v>
      </c>
      <c r="CD28" s="84">
        <f t="shared" si="38"/>
        <v>0.28693462904123201</v>
      </c>
      <c r="CE28" s="5">
        <f t="shared" si="39"/>
        <v>4.5416136237286313</v>
      </c>
      <c r="CF28" s="5">
        <f t="shared" si="40"/>
        <v>1.9029623120512071</v>
      </c>
      <c r="CG28" s="64">
        <f t="shared" si="41"/>
        <v>4.47280956827871E-2</v>
      </c>
      <c r="CH28" s="62">
        <f t="shared" si="42"/>
        <v>0.436563006724276</v>
      </c>
      <c r="CI28" s="62">
        <f t="shared" si="43"/>
        <v>0.27827909745317297</v>
      </c>
      <c r="CJ28" s="62">
        <f t="shared" si="44"/>
        <v>7.9329851527463302E-2</v>
      </c>
      <c r="CK28" s="62">
        <f t="shared" si="45"/>
        <v>0.20887517233609199</v>
      </c>
      <c r="CL28" s="62">
        <f t="shared" si="46"/>
        <v>0.16336790037249599</v>
      </c>
      <c r="CM28" s="62">
        <f t="shared" si="47"/>
        <v>0.17800947467104902</v>
      </c>
      <c r="CN28" s="62">
        <f t="shared" si="48"/>
        <v>0.11235832379086601</v>
      </c>
      <c r="CO28" s="62">
        <f t="shared" si="49"/>
        <v>0.11792182130260599</v>
      </c>
      <c r="CP28" s="62">
        <f t="shared" si="50"/>
        <v>0.137789707905068</v>
      </c>
      <c r="CQ28" s="62">
        <f t="shared" si="51"/>
        <v>0.14844139278513699</v>
      </c>
      <c r="CR28" s="62">
        <f t="shared" si="52"/>
        <v>0.115692452134425</v>
      </c>
      <c r="CS28" s="62">
        <f t="shared" si="53"/>
        <v>2.0308324413969001E-2</v>
      </c>
      <c r="CT28" s="62">
        <f t="shared" si="54"/>
        <v>9.2571995776752306E-2</v>
      </c>
      <c r="CU28" s="84">
        <f t="shared" si="55"/>
        <v>0.27421054086065699</v>
      </c>
      <c r="CV28" s="5">
        <f t="shared" si="56"/>
        <v>1.3113061979943761</v>
      </c>
      <c r="CW28" s="5">
        <f t="shared" si="57"/>
        <v>2.376452813336142</v>
      </c>
      <c r="CX28" s="64">
        <f t="shared" si="58"/>
        <v>0.17152916324779199</v>
      </c>
      <c r="CY28" s="62">
        <f t="shared" si="59"/>
        <v>0.25402552304591003</v>
      </c>
      <c r="CZ28" s="62">
        <f t="shared" si="60"/>
        <v>0.27820775417898103</v>
      </c>
      <c r="DA28" s="62">
        <f t="shared" si="61"/>
        <v>9.5476546178607805E-2</v>
      </c>
      <c r="DB28" s="62">
        <f t="shared" si="62"/>
        <v>0.214046550284862</v>
      </c>
      <c r="DC28" s="62">
        <f t="shared" si="63"/>
        <v>0.21532362271781999</v>
      </c>
      <c r="DD28" s="62">
        <f t="shared" si="64"/>
        <v>0.17281672760782002</v>
      </c>
      <c r="DE28" s="62">
        <f t="shared" si="65"/>
        <v>0.13141463692318101</v>
      </c>
      <c r="DF28" s="62">
        <f t="shared" si="66"/>
        <v>7.69601460113815E-2</v>
      </c>
      <c r="DG28" s="62">
        <f t="shared" si="67"/>
        <v>0.14259637044947898</v>
      </c>
      <c r="DH28" s="62">
        <f t="shared" si="68"/>
        <v>0.11009885366714199</v>
      </c>
      <c r="DI28" s="62">
        <f t="shared" si="69"/>
        <v>4.95808466441236E-2</v>
      </c>
      <c r="DJ28" s="62">
        <f t="shared" si="70"/>
        <v>9.8628299880668506E-3</v>
      </c>
      <c r="DK28" s="62">
        <f t="shared" si="71"/>
        <v>6.1142299690191498E-2</v>
      </c>
      <c r="DL28" s="84">
        <f t="shared" si="72"/>
        <v>0.255462455245829</v>
      </c>
      <c r="DM28" s="5">
        <f t="shared" si="73"/>
        <v>1.5547367381813486</v>
      </c>
      <c r="DN28" s="5">
        <f t="shared" si="74"/>
        <v>1.8253334767994156</v>
      </c>
      <c r="DO28" s="10">
        <f t="shared" si="75"/>
        <v>4.9454298044031368</v>
      </c>
      <c r="DP28" s="11">
        <f t="shared" si="76"/>
        <v>3.6877590113305181</v>
      </c>
      <c r="DQ28" s="11">
        <f t="shared" si="77"/>
        <v>3.3800702149807642</v>
      </c>
      <c r="DR28" s="12">
        <f t="shared" si="78"/>
        <v>6.444575935779838</v>
      </c>
      <c r="DS28" s="103"/>
      <c r="DT28" s="103"/>
      <c r="DU28" s="103"/>
      <c r="DV28" s="103"/>
      <c r="DW28" s="13">
        <f t="shared" si="83"/>
        <v>0.78501469443097138</v>
      </c>
      <c r="DX28" s="14">
        <f t="shared" si="84"/>
        <v>0.41120837812282968</v>
      </c>
      <c r="DY28" s="14">
        <f t="shared" si="85"/>
        <v>0.6084487767883866</v>
      </c>
      <c r="DZ28" s="15">
        <f t="shared" si="86"/>
        <v>0.8500955545936999</v>
      </c>
    </row>
    <row r="29" spans="1:130" s="43" customFormat="1" ht="35" customHeight="1" thickBot="1" x14ac:dyDescent="0.2">
      <c r="A29" s="106" t="s">
        <v>71</v>
      </c>
      <c r="B29" s="98">
        <v>26</v>
      </c>
      <c r="C29" s="6">
        <v>17</v>
      </c>
      <c r="D29" s="6">
        <v>15</v>
      </c>
      <c r="E29" s="100">
        <v>21</v>
      </c>
      <c r="F29" s="80">
        <v>0.30587251733989623</v>
      </c>
      <c r="G29" s="31">
        <v>0.30302614112798898</v>
      </c>
      <c r="H29" s="31">
        <v>0.32912611550174364</v>
      </c>
      <c r="I29" s="75">
        <v>0.3002419257712276</v>
      </c>
      <c r="J29" s="78">
        <f t="shared" si="0"/>
        <v>0.69412748266010382</v>
      </c>
      <c r="K29" s="88">
        <f t="shared" si="87"/>
        <v>0.67087388449825636</v>
      </c>
      <c r="L29" s="88">
        <f t="shared" si="1"/>
        <v>0.69975807422877234</v>
      </c>
      <c r="M29" s="89">
        <f t="shared" si="2"/>
        <v>0.69697385887201102</v>
      </c>
      <c r="N29" s="80">
        <v>6.213654451393516E-2</v>
      </c>
      <c r="O29" s="73">
        <v>9.4536278334921592E-2</v>
      </c>
      <c r="P29" s="73">
        <v>6.8297407110490177E-2</v>
      </c>
      <c r="Q29" s="74">
        <v>1.4559362855556245E-2</v>
      </c>
      <c r="R29" s="31">
        <v>0.16544605825764783</v>
      </c>
      <c r="S29" s="73">
        <v>0.22624188706991341</v>
      </c>
      <c r="T29" s="73">
        <v>8.6349829005118492E-2</v>
      </c>
      <c r="U29" s="74">
        <v>0.11354749067110137</v>
      </c>
      <c r="V29" s="31">
        <v>0.11955252015669161</v>
      </c>
      <c r="W29" s="73">
        <v>0.10300272934293375</v>
      </c>
      <c r="X29" s="73">
        <v>0.23083905192599452</v>
      </c>
      <c r="Y29" s="74">
        <v>9.6675361436243251E-2</v>
      </c>
      <c r="Z29" s="31">
        <v>7.8222051197401873E-2</v>
      </c>
      <c r="AA29" s="73">
        <v>4.4215564270270638E-2</v>
      </c>
      <c r="AB29" s="73">
        <v>0.13751609614536855</v>
      </c>
      <c r="AC29" s="76">
        <v>0.10104640196788184</v>
      </c>
      <c r="AD29" s="92">
        <f t="shared" si="3"/>
        <v>2.98080314174895E-2</v>
      </c>
      <c r="AE29" s="8">
        <f t="shared" si="4"/>
        <v>-0.21370791195575442</v>
      </c>
      <c r="AF29" s="8">
        <f t="shared" si="5"/>
        <v>-6.9614909877467462E-2</v>
      </c>
      <c r="AG29" s="93">
        <f t="shared" si="6"/>
        <v>0.17355987179163063</v>
      </c>
      <c r="AH29" s="71">
        <v>1</v>
      </c>
      <c r="AI29" s="71">
        <v>1</v>
      </c>
      <c r="AJ29" s="71">
        <v>1</v>
      </c>
      <c r="AK29" s="71">
        <v>2</v>
      </c>
      <c r="AL29" s="71">
        <v>2</v>
      </c>
      <c r="AM29" s="71">
        <v>2</v>
      </c>
      <c r="AN29" s="71">
        <v>2</v>
      </c>
      <c r="AO29" s="71">
        <v>2</v>
      </c>
      <c r="AP29" s="71">
        <v>1</v>
      </c>
      <c r="AQ29" s="71">
        <v>2</v>
      </c>
      <c r="AR29" s="71">
        <v>1</v>
      </c>
      <c r="AS29" s="71">
        <v>1</v>
      </c>
      <c r="AT29" s="71">
        <v>2</v>
      </c>
      <c r="AU29" s="71">
        <v>2</v>
      </c>
      <c r="AV29" s="71">
        <v>1</v>
      </c>
      <c r="AW29" s="37"/>
      <c r="AX29" s="37"/>
      <c r="AY29" s="10">
        <f t="shared" si="7"/>
        <v>0.46306191294738702</v>
      </c>
      <c r="AZ29" s="33">
        <f t="shared" si="8"/>
        <v>0.32069367332334303</v>
      </c>
      <c r="BA29" s="33">
        <f t="shared" si="9"/>
        <v>0.284999656382113</v>
      </c>
      <c r="BB29" s="33">
        <f t="shared" si="10"/>
        <v>0.13497820905855298</v>
      </c>
      <c r="BC29" s="33">
        <f t="shared" si="11"/>
        <v>0.19297597389526502</v>
      </c>
      <c r="BD29" s="33">
        <f t="shared" si="12"/>
        <v>0.16697629909029199</v>
      </c>
      <c r="BE29" s="33">
        <f t="shared" si="13"/>
        <v>0.15361647368206602</v>
      </c>
      <c r="BF29" s="33">
        <f t="shared" si="14"/>
        <v>0.11636316019349299</v>
      </c>
      <c r="BG29" s="33">
        <f t="shared" si="15"/>
        <v>9.8390201012301712E-2</v>
      </c>
      <c r="BH29" s="33">
        <f t="shared" si="16"/>
        <v>0.119764542547356</v>
      </c>
      <c r="BI29" s="33">
        <f t="shared" si="17"/>
        <v>0.134754568765518</v>
      </c>
      <c r="BJ29" s="33">
        <f t="shared" si="18"/>
        <v>0.105384838530011</v>
      </c>
      <c r="BK29" s="33">
        <f t="shared" si="19"/>
        <v>1.71448382843499E-2</v>
      </c>
      <c r="BL29" s="33">
        <f t="shared" si="20"/>
        <v>8.6861094567638006E-2</v>
      </c>
      <c r="BM29" s="85">
        <f t="shared" si="21"/>
        <v>0.27383192300588199</v>
      </c>
      <c r="BN29" s="4">
        <f t="shared" si="22"/>
        <v>3.0005075652468163</v>
      </c>
      <c r="BO29" s="82">
        <f t="shared" si="23"/>
        <v>1.9449222391563208</v>
      </c>
      <c r="BP29" s="64">
        <f t="shared" si="24"/>
        <v>0.79686869690054396</v>
      </c>
      <c r="BQ29" s="62">
        <f t="shared" si="25"/>
        <v>0.334287882806583</v>
      </c>
      <c r="BR29" s="62">
        <f t="shared" si="26"/>
        <v>0.29187907469241003</v>
      </c>
      <c r="BS29" s="62">
        <f t="shared" si="27"/>
        <v>0.17990105025540998</v>
      </c>
      <c r="BT29" s="62">
        <f t="shared" si="28"/>
        <v>0.173102082094268</v>
      </c>
      <c r="BU29" s="62">
        <f t="shared" si="29"/>
        <v>0.13326546293842401</v>
      </c>
      <c r="BV29" s="62">
        <f t="shared" si="30"/>
        <v>0.13256882753268301</v>
      </c>
      <c r="BW29" s="62">
        <f t="shared" si="31"/>
        <v>0.10672295643860799</v>
      </c>
      <c r="BX29" s="62">
        <f t="shared" si="32"/>
        <v>0.10801390678914601</v>
      </c>
      <c r="BY29" s="62">
        <f t="shared" si="33"/>
        <v>9.7993042887777104E-2</v>
      </c>
      <c r="BZ29" s="62">
        <f t="shared" si="34"/>
        <v>0.148432384950552</v>
      </c>
      <c r="CA29" s="62">
        <f t="shared" si="35"/>
        <v>0.14247301570047</v>
      </c>
      <c r="CB29" s="62">
        <f t="shared" si="36"/>
        <v>2.14452274137358E-2</v>
      </c>
      <c r="CC29" s="62">
        <f t="shared" si="37"/>
        <v>0.10366935279478601</v>
      </c>
      <c r="CD29" s="84">
        <f t="shared" si="38"/>
        <v>0.28693462904123201</v>
      </c>
      <c r="CE29" s="5">
        <f t="shared" si="39"/>
        <v>4.5416136237286313</v>
      </c>
      <c r="CF29" s="5">
        <f t="shared" si="40"/>
        <v>1.9029623120512071</v>
      </c>
      <c r="CG29" s="64">
        <f t="shared" si="41"/>
        <v>4.47280956827871E-2</v>
      </c>
      <c r="CH29" s="62">
        <f t="shared" si="42"/>
        <v>0.436563006724276</v>
      </c>
      <c r="CI29" s="62">
        <f t="shared" si="43"/>
        <v>0.27827909745317297</v>
      </c>
      <c r="CJ29" s="62">
        <f t="shared" si="44"/>
        <v>7.9329851527463302E-2</v>
      </c>
      <c r="CK29" s="62">
        <f t="shared" si="45"/>
        <v>0.20887517233609199</v>
      </c>
      <c r="CL29" s="62">
        <f t="shared" si="46"/>
        <v>0.16336790037249599</v>
      </c>
      <c r="CM29" s="62">
        <f t="shared" si="47"/>
        <v>0.17800947467104902</v>
      </c>
      <c r="CN29" s="62">
        <f t="shared" si="48"/>
        <v>0.11235832379086601</v>
      </c>
      <c r="CO29" s="62">
        <f t="shared" si="49"/>
        <v>0.11792182130260599</v>
      </c>
      <c r="CP29" s="62">
        <f t="shared" si="50"/>
        <v>0.137789707905068</v>
      </c>
      <c r="CQ29" s="62">
        <f t="shared" si="51"/>
        <v>0.14844139278513699</v>
      </c>
      <c r="CR29" s="62">
        <f t="shared" si="52"/>
        <v>0.115692452134425</v>
      </c>
      <c r="CS29" s="62">
        <f t="shared" si="53"/>
        <v>2.0308324413969001E-2</v>
      </c>
      <c r="CT29" s="62">
        <f t="shared" si="54"/>
        <v>9.2571995776752306E-2</v>
      </c>
      <c r="CU29" s="84">
        <f t="shared" si="55"/>
        <v>0.27421054086065699</v>
      </c>
      <c r="CV29" s="5">
        <f t="shared" si="56"/>
        <v>1.3113061979943761</v>
      </c>
      <c r="CW29" s="5">
        <f t="shared" si="57"/>
        <v>2.376452813336142</v>
      </c>
      <c r="CX29" s="64">
        <f t="shared" si="58"/>
        <v>0.17152916324779199</v>
      </c>
      <c r="CY29" s="62">
        <f t="shared" si="59"/>
        <v>0.25402552304591003</v>
      </c>
      <c r="CZ29" s="62">
        <f t="shared" si="60"/>
        <v>0.27820775417898103</v>
      </c>
      <c r="DA29" s="62">
        <f t="shared" si="61"/>
        <v>9.5476546178607805E-2</v>
      </c>
      <c r="DB29" s="62">
        <f t="shared" si="62"/>
        <v>0.214046550284862</v>
      </c>
      <c r="DC29" s="62">
        <f t="shared" si="63"/>
        <v>0.21532362271781999</v>
      </c>
      <c r="DD29" s="62">
        <f t="shared" si="64"/>
        <v>0.17281672760782002</v>
      </c>
      <c r="DE29" s="62">
        <f t="shared" si="65"/>
        <v>0.13141463692318101</v>
      </c>
      <c r="DF29" s="62">
        <f t="shared" si="66"/>
        <v>7.69601460113815E-2</v>
      </c>
      <c r="DG29" s="62">
        <f t="shared" si="67"/>
        <v>0.14259637044947898</v>
      </c>
      <c r="DH29" s="62">
        <f t="shared" si="68"/>
        <v>0.11009885366714199</v>
      </c>
      <c r="DI29" s="62">
        <f t="shared" si="69"/>
        <v>4.95808466441236E-2</v>
      </c>
      <c r="DJ29" s="62">
        <f t="shared" si="70"/>
        <v>9.8628299880668506E-3</v>
      </c>
      <c r="DK29" s="62">
        <f t="shared" si="71"/>
        <v>6.1142299690191498E-2</v>
      </c>
      <c r="DL29" s="84">
        <f t="shared" si="72"/>
        <v>0.255462455245829</v>
      </c>
      <c r="DM29" s="5">
        <f t="shared" si="73"/>
        <v>1.5547367381813486</v>
      </c>
      <c r="DN29" s="5">
        <f t="shared" si="74"/>
        <v>1.8253334767994156</v>
      </c>
      <c r="DO29" s="10">
        <f t="shared" si="75"/>
        <v>4.9454298044031368</v>
      </c>
      <c r="DP29" s="11">
        <f t="shared" si="76"/>
        <v>3.6877590113305181</v>
      </c>
      <c r="DQ29" s="11">
        <f t="shared" si="77"/>
        <v>3.3800702149807642</v>
      </c>
      <c r="DR29" s="12">
        <f t="shared" si="78"/>
        <v>6.444575935779838</v>
      </c>
      <c r="DS29" s="37"/>
      <c r="DT29" s="37"/>
      <c r="DU29" s="37"/>
      <c r="DV29" s="37"/>
      <c r="DW29" s="13">
        <f t="shared" si="83"/>
        <v>0.78501469443097138</v>
      </c>
      <c r="DX29" s="14">
        <f t="shared" si="84"/>
        <v>0.41120837812282968</v>
      </c>
      <c r="DY29" s="14">
        <f t="shared" si="85"/>
        <v>0.6084487767883866</v>
      </c>
      <c r="DZ29" s="15">
        <f t="shared" si="86"/>
        <v>0.8500955545936999</v>
      </c>
    </row>
    <row r="30" spans="1:130" s="43" customFormat="1" ht="35" customHeight="1" thickBot="1" x14ac:dyDescent="0.2">
      <c r="A30" s="106" t="s">
        <v>72</v>
      </c>
      <c r="B30" s="98">
        <v>27</v>
      </c>
      <c r="C30" s="7">
        <v>1</v>
      </c>
      <c r="D30" s="7">
        <v>5</v>
      </c>
      <c r="E30" s="100">
        <v>33</v>
      </c>
      <c r="F30" s="80">
        <v>0.13638890728601441</v>
      </c>
      <c r="G30" s="31">
        <v>0.12228613820327079</v>
      </c>
      <c r="H30" s="73">
        <v>9.0565673244547382E-2</v>
      </c>
      <c r="I30" s="76">
        <v>0.17488479221826417</v>
      </c>
      <c r="J30" s="78">
        <f t="shared" si="0"/>
        <v>0.86361109271398562</v>
      </c>
      <c r="K30" s="88">
        <f t="shared" si="87"/>
        <v>0.90943432675545266</v>
      </c>
      <c r="L30" s="88">
        <f t="shared" si="1"/>
        <v>0.82511520778173586</v>
      </c>
      <c r="M30" s="89">
        <f t="shared" si="2"/>
        <v>0.87771386179672917</v>
      </c>
      <c r="N30" s="80">
        <v>0.10136155963727633</v>
      </c>
      <c r="O30" s="73">
        <v>6.0487305332853125E-2</v>
      </c>
      <c r="P30" s="73">
        <v>0.29554260092001544</v>
      </c>
      <c r="Q30" s="74">
        <v>7.8120095578753365E-2</v>
      </c>
      <c r="R30" s="31">
        <v>0.21632470465147138</v>
      </c>
      <c r="S30" s="73">
        <v>0.15837731635042923</v>
      </c>
      <c r="T30" s="73">
        <v>0.34834525507443742</v>
      </c>
      <c r="U30" s="74">
        <v>0.24244373001052505</v>
      </c>
      <c r="V30" s="31">
        <v>0.18522089259535485</v>
      </c>
      <c r="W30" s="73">
        <v>0.23156393235262701</v>
      </c>
      <c r="X30" s="31">
        <v>0.15230976088982995</v>
      </c>
      <c r="Y30" s="74">
        <v>0.13437079593772433</v>
      </c>
      <c r="Z30" s="31">
        <v>0.14761178665958624</v>
      </c>
      <c r="AA30" s="73">
        <v>0.22258253971235195</v>
      </c>
      <c r="AB30" s="73">
        <v>2.5854411261708635E-2</v>
      </c>
      <c r="AC30" s="76">
        <v>9.3598109193605436E-2</v>
      </c>
      <c r="AD30" s="92">
        <f t="shared" si="3"/>
        <v>-1.51464149661934E-2</v>
      </c>
      <c r="AE30" s="8">
        <f t="shared" si="4"/>
        <v>0.46572368384291429</v>
      </c>
      <c r="AF30" s="8">
        <f t="shared" si="5"/>
        <v>9.2594920457948662E-2</v>
      </c>
      <c r="AG30" s="93">
        <f t="shared" si="6"/>
        <v>-0.23528185038169661</v>
      </c>
      <c r="AH30" s="71">
        <v>2</v>
      </c>
      <c r="AI30" s="71">
        <v>1</v>
      </c>
      <c r="AJ30" s="71">
        <v>1</v>
      </c>
      <c r="AK30" s="71">
        <v>1</v>
      </c>
      <c r="AL30" s="71">
        <v>2</v>
      </c>
      <c r="AM30" s="71">
        <v>1</v>
      </c>
      <c r="AN30" s="71">
        <v>2</v>
      </c>
      <c r="AO30" s="71">
        <v>2</v>
      </c>
      <c r="AP30" s="71">
        <v>1</v>
      </c>
      <c r="AQ30" s="71">
        <v>2</v>
      </c>
      <c r="AR30" s="71">
        <v>1</v>
      </c>
      <c r="AS30" s="71">
        <v>1</v>
      </c>
      <c r="AT30" s="71">
        <v>1</v>
      </c>
      <c r="AU30" s="71">
        <v>2</v>
      </c>
      <c r="AV30" s="71">
        <v>1</v>
      </c>
      <c r="AW30" s="33"/>
      <c r="AX30" s="33"/>
      <c r="AY30" s="10">
        <f t="shared" si="7"/>
        <v>0.203076789334737</v>
      </c>
      <c r="AZ30" s="33">
        <f t="shared" si="8"/>
        <v>0.32069367332334303</v>
      </c>
      <c r="BA30" s="33">
        <f t="shared" si="9"/>
        <v>0.284999656382113</v>
      </c>
      <c r="BB30" s="33">
        <f t="shared" si="10"/>
        <v>0.158760621895224</v>
      </c>
      <c r="BC30" s="33">
        <f t="shared" si="11"/>
        <v>0.19297597389526502</v>
      </c>
      <c r="BD30" s="33">
        <f t="shared" si="12"/>
        <v>0.120752123661808</v>
      </c>
      <c r="BE30" s="33">
        <f t="shared" si="13"/>
        <v>0.15361647368206602</v>
      </c>
      <c r="BF30" s="33">
        <f t="shared" si="14"/>
        <v>0.11636316019349299</v>
      </c>
      <c r="BG30" s="33">
        <f t="shared" si="15"/>
        <v>9.8390201012301712E-2</v>
      </c>
      <c r="BH30" s="33">
        <f t="shared" si="16"/>
        <v>0.119764542547356</v>
      </c>
      <c r="BI30" s="33">
        <f t="shared" si="17"/>
        <v>0.134754568765518</v>
      </c>
      <c r="BJ30" s="33">
        <f t="shared" si="18"/>
        <v>0.105384838530011</v>
      </c>
      <c r="BK30" s="33">
        <f t="shared" si="19"/>
        <v>0.42894856369141104</v>
      </c>
      <c r="BL30" s="33">
        <f t="shared" si="20"/>
        <v>8.6861094567638006E-2</v>
      </c>
      <c r="BM30" s="85">
        <f t="shared" si="21"/>
        <v>0.27383192300588199</v>
      </c>
      <c r="BN30" s="4">
        <f t="shared" si="22"/>
        <v>3.2197606598540709</v>
      </c>
      <c r="BO30" s="82">
        <f t="shared" si="23"/>
        <v>1.8986980637278368</v>
      </c>
      <c r="BP30" s="64">
        <f t="shared" si="24"/>
        <v>3.4775816322921302E-2</v>
      </c>
      <c r="BQ30" s="62">
        <f t="shared" si="25"/>
        <v>0.334287882806583</v>
      </c>
      <c r="BR30" s="62">
        <f t="shared" si="26"/>
        <v>0.29187907469241003</v>
      </c>
      <c r="BS30" s="62">
        <f t="shared" si="27"/>
        <v>0.10207515027639101</v>
      </c>
      <c r="BT30" s="62">
        <f t="shared" si="28"/>
        <v>0.173102082094268</v>
      </c>
      <c r="BU30" s="62">
        <f t="shared" si="29"/>
        <v>0.13968347265120301</v>
      </c>
      <c r="BV30" s="62">
        <f t="shared" si="30"/>
        <v>0.13256882753268301</v>
      </c>
      <c r="BW30" s="62">
        <f t="shared" si="31"/>
        <v>0.10672295643860799</v>
      </c>
      <c r="BX30" s="62">
        <f t="shared" si="32"/>
        <v>0.10801390678914601</v>
      </c>
      <c r="BY30" s="62">
        <f t="shared" si="33"/>
        <v>9.7993042887777104E-2</v>
      </c>
      <c r="BZ30" s="62">
        <f t="shared" si="34"/>
        <v>0.148432384950552</v>
      </c>
      <c r="CA30" s="62">
        <f t="shared" si="35"/>
        <v>0.14247301570047</v>
      </c>
      <c r="CB30" s="62">
        <f t="shared" si="36"/>
        <v>0.34595600018435296</v>
      </c>
      <c r="CC30" s="62">
        <f t="shared" si="37"/>
        <v>0.10366935279478601</v>
      </c>
      <c r="CD30" s="84">
        <f t="shared" si="38"/>
        <v>0.28693462904123201</v>
      </c>
      <c r="CE30" s="5">
        <f t="shared" si="39"/>
        <v>2.388948519750973</v>
      </c>
      <c r="CF30" s="5">
        <f t="shared" si="40"/>
        <v>1.9093803217639862</v>
      </c>
      <c r="CG30" s="64">
        <f t="shared" si="41"/>
        <v>0.77274900091190202</v>
      </c>
      <c r="CH30" s="62">
        <f t="shared" si="42"/>
        <v>0.436563006724276</v>
      </c>
      <c r="CI30" s="62">
        <f t="shared" si="43"/>
        <v>0.27827909745317297</v>
      </c>
      <c r="CJ30" s="62">
        <f t="shared" si="44"/>
        <v>0.32174260769184898</v>
      </c>
      <c r="CK30" s="62">
        <f t="shared" si="45"/>
        <v>0.20887517233609199</v>
      </c>
      <c r="CL30" s="62">
        <f t="shared" si="46"/>
        <v>0.20438615068233101</v>
      </c>
      <c r="CM30" s="62">
        <f t="shared" si="47"/>
        <v>0.17800947467104902</v>
      </c>
      <c r="CN30" s="62">
        <f t="shared" si="48"/>
        <v>0.11235832379086601</v>
      </c>
      <c r="CO30" s="62">
        <f t="shared" si="49"/>
        <v>0.11792182130260599</v>
      </c>
      <c r="CP30" s="62">
        <f t="shared" si="50"/>
        <v>0.137789707905068</v>
      </c>
      <c r="CQ30" s="62">
        <f t="shared" si="51"/>
        <v>0.14844139278513699</v>
      </c>
      <c r="CR30" s="62">
        <f t="shared" si="52"/>
        <v>0.115692452134425</v>
      </c>
      <c r="CS30" s="62">
        <f t="shared" si="53"/>
        <v>0.60709569056200596</v>
      </c>
      <c r="CT30" s="62">
        <f t="shared" si="54"/>
        <v>9.2571995776752306E-2</v>
      </c>
      <c r="CU30" s="84">
        <f t="shared" si="55"/>
        <v>0.27421054086065699</v>
      </c>
      <c r="CV30" s="5">
        <f t="shared" si="56"/>
        <v>6.2261646735193317</v>
      </c>
      <c r="CW30" s="5">
        <f t="shared" si="57"/>
        <v>2.4174710636459769</v>
      </c>
      <c r="CX30" s="64">
        <f t="shared" si="58"/>
        <v>0.20215375056961701</v>
      </c>
      <c r="CY30" s="62">
        <f t="shared" si="59"/>
        <v>0.25402552304591003</v>
      </c>
      <c r="CZ30" s="62">
        <f t="shared" si="60"/>
        <v>0.27820775417898103</v>
      </c>
      <c r="DA30" s="62">
        <f t="shared" si="61"/>
        <v>0.17036048730010703</v>
      </c>
      <c r="DB30" s="62">
        <f t="shared" si="62"/>
        <v>0.214046550284862</v>
      </c>
      <c r="DC30" s="62">
        <f t="shared" si="63"/>
        <v>5.9955341799952995E-2</v>
      </c>
      <c r="DD30" s="62">
        <f t="shared" si="64"/>
        <v>0.17281672760782002</v>
      </c>
      <c r="DE30" s="62">
        <f t="shared" si="65"/>
        <v>0.13141463692318101</v>
      </c>
      <c r="DF30" s="62">
        <f t="shared" si="66"/>
        <v>7.69601460113815E-2</v>
      </c>
      <c r="DG30" s="62">
        <f t="shared" si="67"/>
        <v>0.14259637044947898</v>
      </c>
      <c r="DH30" s="62">
        <f t="shared" si="68"/>
        <v>0.11009885366714199</v>
      </c>
      <c r="DI30" s="62">
        <f t="shared" si="69"/>
        <v>4.95808466441236E-2</v>
      </c>
      <c r="DJ30" s="62">
        <f t="shared" si="70"/>
        <v>0.47086409472627105</v>
      </c>
      <c r="DK30" s="62">
        <f t="shared" si="71"/>
        <v>6.1142299690191498E-2</v>
      </c>
      <c r="DL30" s="84">
        <f t="shared" si="72"/>
        <v>0.255462455245829</v>
      </c>
      <c r="DM30" s="5">
        <f t="shared" si="73"/>
        <v>3.1351228228047607</v>
      </c>
      <c r="DN30" s="5">
        <f t="shared" si="74"/>
        <v>1.6699651958815487</v>
      </c>
      <c r="DO30" s="10">
        <f t="shared" si="75"/>
        <v>5.1184587235819077</v>
      </c>
      <c r="DP30" s="11">
        <f t="shared" si="76"/>
        <v>8.6436357371653081</v>
      </c>
      <c r="DQ30" s="11">
        <f t="shared" si="77"/>
        <v>4.805088018686309</v>
      </c>
      <c r="DR30" s="12">
        <f t="shared" si="78"/>
        <v>4.2983288415149588</v>
      </c>
      <c r="DS30" s="8">
        <f>J30*AD30</f>
        <v>-1.3080611979653748E-2</v>
      </c>
      <c r="DT30" s="8">
        <f>K30*AE30</f>
        <v>0.42354510486975006</v>
      </c>
      <c r="DU30" s="8">
        <f>L30*AF30</f>
        <v>7.640147703319361E-2</v>
      </c>
      <c r="DV30" s="8">
        <f>M30*AG30</f>
        <v>-0.20651014150919916</v>
      </c>
      <c r="DW30" s="13">
        <f t="shared" si="83"/>
        <v>0.73621222065093128</v>
      </c>
      <c r="DX30" s="14">
        <f t="shared" si="84"/>
        <v>3.0551813413375739</v>
      </c>
      <c r="DY30" s="14">
        <f t="shared" si="85"/>
        <v>1.4044876926668337</v>
      </c>
      <c r="DZ30" s="15">
        <f t="shared" si="86"/>
        <v>-0.22000763982333882</v>
      </c>
    </row>
    <row r="31" spans="1:130" s="43" customFormat="1" ht="35" customHeight="1" thickBot="1" x14ac:dyDescent="0.2">
      <c r="A31" s="106" t="s">
        <v>73</v>
      </c>
      <c r="B31" s="98">
        <v>28</v>
      </c>
      <c r="C31" s="6">
        <v>12</v>
      </c>
      <c r="D31" s="6">
        <v>12</v>
      </c>
      <c r="E31" s="100">
        <v>27</v>
      </c>
      <c r="F31" s="80">
        <v>0.39796335697311491</v>
      </c>
      <c r="G31" s="31">
        <v>0.41090421416241429</v>
      </c>
      <c r="H31" s="31">
        <v>0.30886337658114904</v>
      </c>
      <c r="I31" s="75">
        <v>0.41670984513245174</v>
      </c>
      <c r="J31" s="78">
        <f t="shared" si="0"/>
        <v>0.60203664302688509</v>
      </c>
      <c r="K31" s="88">
        <f t="shared" si="87"/>
        <v>0.69113662341885096</v>
      </c>
      <c r="L31" s="88">
        <f t="shared" si="1"/>
        <v>0.58329015486754821</v>
      </c>
      <c r="M31" s="89">
        <f t="shared" si="2"/>
        <v>0.58909578583758571</v>
      </c>
      <c r="N31" s="80">
        <v>4.0234907772333177E-2</v>
      </c>
      <c r="O31" s="73">
        <v>1.0575598215352795E-2</v>
      </c>
      <c r="P31" s="73">
        <v>0.15437101894094157</v>
      </c>
      <c r="Q31" s="74">
        <v>3.440573885601389E-2</v>
      </c>
      <c r="R31" s="31">
        <v>0.10171019330106096</v>
      </c>
      <c r="S31" s="73">
        <v>6.2718308470081946E-2</v>
      </c>
      <c r="T31" s="73">
        <v>0.27727924602865084</v>
      </c>
      <c r="U31" s="74">
        <v>8.3525653510226408E-2</v>
      </c>
      <c r="V31" s="31">
        <v>0.11371474659135329</v>
      </c>
      <c r="W31" s="31">
        <v>0.13460418805333735</v>
      </c>
      <c r="X31" s="31">
        <v>7.5783104404489182E-2</v>
      </c>
      <c r="Y31" s="72">
        <v>0.10031622777483058</v>
      </c>
      <c r="Z31" s="31">
        <v>8.2534520118851096E-2</v>
      </c>
      <c r="AA31" s="73">
        <v>0.11990915187813664</v>
      </c>
      <c r="AB31" s="73">
        <v>2.1624382729230968E-2</v>
      </c>
      <c r="AC31" s="76">
        <v>5.5694588078950225E-2</v>
      </c>
      <c r="AD31" s="92">
        <f t="shared" si="3"/>
        <v>-5.4304165636810245E-2</v>
      </c>
      <c r="AE31" s="8">
        <f t="shared" si="4"/>
        <v>0.33424277783587231</v>
      </c>
      <c r="AF31" s="8">
        <f t="shared" si="5"/>
        <v>-3.8079423487540509E-2</v>
      </c>
      <c r="AG31" s="93">
        <f t="shared" si="6"/>
        <v>-0.18121943324603923</v>
      </c>
      <c r="AH31" s="71">
        <v>2</v>
      </c>
      <c r="AI31" s="71">
        <v>1</v>
      </c>
      <c r="AJ31" s="71">
        <v>1</v>
      </c>
      <c r="AK31" s="71">
        <v>1</v>
      </c>
      <c r="AL31" s="71">
        <v>2</v>
      </c>
      <c r="AM31" s="71">
        <v>2</v>
      </c>
      <c r="AN31" s="71">
        <v>2</v>
      </c>
      <c r="AO31" s="71">
        <v>2</v>
      </c>
      <c r="AP31" s="71">
        <v>1</v>
      </c>
      <c r="AQ31" s="71">
        <v>2</v>
      </c>
      <c r="AR31" s="71">
        <v>1</v>
      </c>
      <c r="AS31" s="71">
        <v>2</v>
      </c>
      <c r="AT31" s="71">
        <v>0</v>
      </c>
      <c r="AU31" s="71">
        <v>1</v>
      </c>
      <c r="AV31" s="71">
        <v>1</v>
      </c>
      <c r="AW31" s="37"/>
      <c r="AX31" s="37"/>
      <c r="AY31" s="10">
        <f t="shared" si="7"/>
        <v>0.203076789334737</v>
      </c>
      <c r="AZ31" s="33">
        <f t="shared" si="8"/>
        <v>0.32069367332334303</v>
      </c>
      <c r="BA31" s="33">
        <f t="shared" si="9"/>
        <v>0.284999656382113</v>
      </c>
      <c r="BB31" s="33">
        <f t="shared" si="10"/>
        <v>0.158760621895224</v>
      </c>
      <c r="BC31" s="33">
        <f t="shared" si="11"/>
        <v>0.19297597389526502</v>
      </c>
      <c r="BD31" s="33">
        <f t="shared" si="12"/>
        <v>0.16697629909029199</v>
      </c>
      <c r="BE31" s="33">
        <f t="shared" si="13"/>
        <v>0.15361647368206602</v>
      </c>
      <c r="BF31" s="33">
        <f t="shared" si="14"/>
        <v>0.11636316019349299</v>
      </c>
      <c r="BG31" s="33">
        <f t="shared" si="15"/>
        <v>9.8390201012301712E-2</v>
      </c>
      <c r="BH31" s="33">
        <f t="shared" si="16"/>
        <v>0.119764542547356</v>
      </c>
      <c r="BI31" s="33">
        <f t="shared" si="17"/>
        <v>0.134754568765518</v>
      </c>
      <c r="BJ31" s="33">
        <f t="shared" si="18"/>
        <v>0.112471271482489</v>
      </c>
      <c r="BK31" s="33">
        <f t="shared" si="19"/>
        <v>0.22304670098788049</v>
      </c>
      <c r="BL31" s="33">
        <f t="shared" si="20"/>
        <v>0.10469163967285</v>
      </c>
      <c r="BM31" s="85">
        <f t="shared" si="21"/>
        <v>0.27383192300588199</v>
      </c>
      <c r="BN31" s="4">
        <f t="shared" si="22"/>
        <v>2.6411449157061253</v>
      </c>
      <c r="BO31" s="82">
        <f t="shared" si="23"/>
        <v>1.9449222391563208</v>
      </c>
      <c r="BP31" s="64">
        <f t="shared" si="24"/>
        <v>3.4775816322921302E-2</v>
      </c>
      <c r="BQ31" s="62">
        <f t="shared" si="25"/>
        <v>0.334287882806583</v>
      </c>
      <c r="BR31" s="62">
        <f t="shared" si="26"/>
        <v>0.29187907469241003</v>
      </c>
      <c r="BS31" s="62">
        <f t="shared" si="27"/>
        <v>0.10207515027639101</v>
      </c>
      <c r="BT31" s="62">
        <f t="shared" si="28"/>
        <v>0.173102082094268</v>
      </c>
      <c r="BU31" s="62">
        <f t="shared" si="29"/>
        <v>0.13326546293842401</v>
      </c>
      <c r="BV31" s="62">
        <f t="shared" si="30"/>
        <v>0.13256882753268301</v>
      </c>
      <c r="BW31" s="62">
        <f t="shared" si="31"/>
        <v>0.10672295643860799</v>
      </c>
      <c r="BX31" s="62">
        <f t="shared" si="32"/>
        <v>0.10801390678914601</v>
      </c>
      <c r="BY31" s="62">
        <f t="shared" si="33"/>
        <v>9.7993042887777104E-2</v>
      </c>
      <c r="BZ31" s="62">
        <f t="shared" si="34"/>
        <v>0.148432384950552</v>
      </c>
      <c r="CA31" s="62">
        <f t="shared" si="35"/>
        <v>5.7942328063412304E-2</v>
      </c>
      <c r="CB31" s="62">
        <f t="shared" si="36"/>
        <v>0.18370061379904437</v>
      </c>
      <c r="CC31" s="62">
        <f t="shared" si="37"/>
        <v>5.7895507324300197E-2</v>
      </c>
      <c r="CD31" s="84">
        <f t="shared" si="38"/>
        <v>0.28693462904123201</v>
      </c>
      <c r="CE31" s="5">
        <f t="shared" si="39"/>
        <v>1.6028164522133883</v>
      </c>
      <c r="CF31" s="5">
        <f t="shared" si="40"/>
        <v>1.9029623120512071</v>
      </c>
      <c r="CG31" s="64">
        <f t="shared" si="41"/>
        <v>0.77274900091190202</v>
      </c>
      <c r="CH31" s="62">
        <f t="shared" si="42"/>
        <v>0.436563006724276</v>
      </c>
      <c r="CI31" s="62">
        <f t="shared" si="43"/>
        <v>0.27827909745317297</v>
      </c>
      <c r="CJ31" s="62">
        <f t="shared" si="44"/>
        <v>0.32174260769184898</v>
      </c>
      <c r="CK31" s="62">
        <f t="shared" si="45"/>
        <v>0.20887517233609199</v>
      </c>
      <c r="CL31" s="62">
        <f t="shared" si="46"/>
        <v>0.16336790037249599</v>
      </c>
      <c r="CM31" s="62">
        <f t="shared" si="47"/>
        <v>0.17800947467104902</v>
      </c>
      <c r="CN31" s="62">
        <f t="shared" si="48"/>
        <v>0.11235832379086601</v>
      </c>
      <c r="CO31" s="62">
        <f t="shared" si="49"/>
        <v>0.11792182130260599</v>
      </c>
      <c r="CP31" s="62">
        <f t="shared" si="50"/>
        <v>0.137789707905068</v>
      </c>
      <c r="CQ31" s="62">
        <f t="shared" si="51"/>
        <v>0.14844139278513699</v>
      </c>
      <c r="CR31" s="62">
        <f t="shared" si="52"/>
        <v>0.21702405535255601</v>
      </c>
      <c r="CS31" s="62">
        <f t="shared" si="53"/>
        <v>0.31370200748798749</v>
      </c>
      <c r="CT31" s="62">
        <f t="shared" si="54"/>
        <v>0.24397930084842301</v>
      </c>
      <c r="CU31" s="84">
        <f t="shared" si="55"/>
        <v>0.27421054086065699</v>
      </c>
      <c r="CV31" s="5">
        <f t="shared" si="56"/>
        <v>5.8013857390233401</v>
      </c>
      <c r="CW31" s="5">
        <f t="shared" si="57"/>
        <v>2.376452813336142</v>
      </c>
      <c r="CX31" s="64">
        <f t="shared" si="58"/>
        <v>0.20215375056961701</v>
      </c>
      <c r="CY31" s="62">
        <f t="shared" si="59"/>
        <v>0.25402552304591003</v>
      </c>
      <c r="CZ31" s="62">
        <f t="shared" si="60"/>
        <v>0.27820775417898103</v>
      </c>
      <c r="DA31" s="62">
        <f t="shared" si="61"/>
        <v>0.17036048730010703</v>
      </c>
      <c r="DB31" s="62">
        <f t="shared" si="62"/>
        <v>0.214046550284862</v>
      </c>
      <c r="DC31" s="62">
        <f t="shared" si="63"/>
        <v>0.21532362271781999</v>
      </c>
      <c r="DD31" s="62">
        <f t="shared" si="64"/>
        <v>0.17281672760782002</v>
      </c>
      <c r="DE31" s="62">
        <f t="shared" si="65"/>
        <v>0.13141463692318101</v>
      </c>
      <c r="DF31" s="62">
        <f t="shared" si="66"/>
        <v>7.69601460113815E-2</v>
      </c>
      <c r="DG31" s="62">
        <f t="shared" si="67"/>
        <v>0.14259637044947898</v>
      </c>
      <c r="DH31" s="62">
        <f t="shared" si="68"/>
        <v>0.11009885366714199</v>
      </c>
      <c r="DI31" s="62">
        <f t="shared" si="69"/>
        <v>0.14516313876405498</v>
      </c>
      <c r="DJ31" s="62">
        <f t="shared" si="70"/>
        <v>0.24036346235716896</v>
      </c>
      <c r="DK31" s="62">
        <f t="shared" si="71"/>
        <v>0.11231375826206599</v>
      </c>
      <c r="DL31" s="84">
        <f t="shared" si="72"/>
        <v>0.255462455245829</v>
      </c>
      <c r="DM31" s="5">
        <f t="shared" si="73"/>
        <v>2.7815392606291232</v>
      </c>
      <c r="DN31" s="5">
        <f t="shared" si="74"/>
        <v>1.8253334767994156</v>
      </c>
      <c r="DO31" s="10">
        <f t="shared" si="75"/>
        <v>4.5860671548624463</v>
      </c>
      <c r="DP31" s="11">
        <f t="shared" si="76"/>
        <v>8.1778385523594821</v>
      </c>
      <c r="DQ31" s="11">
        <f t="shared" si="77"/>
        <v>4.6068727374285388</v>
      </c>
      <c r="DR31" s="12">
        <f t="shared" si="78"/>
        <v>3.5057787642645954</v>
      </c>
      <c r="DS31" s="37"/>
      <c r="DT31" s="37"/>
      <c r="DU31" s="37"/>
      <c r="DV31" s="37"/>
      <c r="DW31" s="13">
        <f t="shared" si="83"/>
        <v>0.72797112659629726</v>
      </c>
      <c r="DX31" s="14">
        <f t="shared" si="84"/>
        <v>0.91188055329375184</v>
      </c>
      <c r="DY31" s="14">
        <f t="shared" si="85"/>
        <v>0.8292863472139772</v>
      </c>
      <c r="DZ31" s="15">
        <f t="shared" si="86"/>
        <v>0.46244267622702728</v>
      </c>
    </row>
    <row r="32" spans="1:130" s="43" customFormat="1" ht="35" customHeight="1" thickBot="1" x14ac:dyDescent="0.2">
      <c r="A32" s="106" t="s">
        <v>74</v>
      </c>
      <c r="B32" s="98">
        <v>29</v>
      </c>
      <c r="C32" s="6">
        <v>15</v>
      </c>
      <c r="D32" s="6">
        <v>16</v>
      </c>
      <c r="E32" s="100">
        <v>23</v>
      </c>
      <c r="F32" s="80">
        <v>0.35562641285386126</v>
      </c>
      <c r="G32" s="31">
        <v>0.35445025740382985</v>
      </c>
      <c r="H32" s="31">
        <v>0.31689354658585667</v>
      </c>
      <c r="I32" s="75">
        <v>0.37323043070198397</v>
      </c>
      <c r="J32" s="78">
        <f t="shared" si="0"/>
        <v>0.64437358714613868</v>
      </c>
      <c r="K32" s="88">
        <f t="shared" si="87"/>
        <v>0.68310645341414333</v>
      </c>
      <c r="L32" s="88">
        <f t="shared" si="1"/>
        <v>0.62676956929801597</v>
      </c>
      <c r="M32" s="89">
        <f t="shared" si="2"/>
        <v>0.64554974259617015</v>
      </c>
      <c r="N32" s="80">
        <v>5.3100116508698787E-2</v>
      </c>
      <c r="O32" s="73">
        <v>8.0117563023583374E-2</v>
      </c>
      <c r="P32" s="31">
        <v>5.2161047264128527E-2</v>
      </c>
      <c r="Q32" s="74">
        <v>1.5931782187486386E-2</v>
      </c>
      <c r="R32" s="31">
        <v>0.15971787982180025</v>
      </c>
      <c r="S32" s="73">
        <v>0.2032914349852028</v>
      </c>
      <c r="T32" s="31">
        <v>0.13508122676640716</v>
      </c>
      <c r="U32" s="74">
        <v>0.10930602430018704</v>
      </c>
      <c r="V32" s="31">
        <v>9.156288358192663E-2</v>
      </c>
      <c r="W32" s="73">
        <v>6.0075585644262817E-2</v>
      </c>
      <c r="X32" s="73">
        <v>0.18654330403776714</v>
      </c>
      <c r="Y32" s="74">
        <v>9.6172370176423813E-2</v>
      </c>
      <c r="Z32" s="31">
        <v>6.060132309252219E-2</v>
      </c>
      <c r="AA32" s="73">
        <v>3.4387660584500788E-2</v>
      </c>
      <c r="AB32" s="73">
        <v>0.13164338141692811</v>
      </c>
      <c r="AC32" s="75">
        <v>6.7749718727831573E-2</v>
      </c>
      <c r="AD32" s="92">
        <f t="shared" si="3"/>
        <v>6.0653789656050207E-2</v>
      </c>
      <c r="AE32" s="8">
        <f t="shared" si="4"/>
        <v>-0.13094441142415958</v>
      </c>
      <c r="AF32" s="8">
        <f t="shared" si="5"/>
        <v>-3.868428241658195E-2</v>
      </c>
      <c r="AG32" s="93">
        <f t="shared" si="6"/>
        <v>0.18894575178002254</v>
      </c>
      <c r="AH32" s="71">
        <v>1</v>
      </c>
      <c r="AI32" s="71">
        <v>1</v>
      </c>
      <c r="AJ32" s="71">
        <v>2</v>
      </c>
      <c r="AK32" s="71">
        <v>2</v>
      </c>
      <c r="AL32" s="71">
        <v>2</v>
      </c>
      <c r="AM32" s="71">
        <v>2</v>
      </c>
      <c r="AN32" s="71">
        <v>2</v>
      </c>
      <c r="AO32" s="71">
        <v>2</v>
      </c>
      <c r="AP32" s="71">
        <v>1</v>
      </c>
      <c r="AQ32" s="71">
        <v>2</v>
      </c>
      <c r="AR32" s="71">
        <v>1</v>
      </c>
      <c r="AS32" s="71">
        <v>2</v>
      </c>
      <c r="AT32" s="71">
        <v>2</v>
      </c>
      <c r="AU32" s="71">
        <v>2</v>
      </c>
      <c r="AV32" s="71">
        <v>2</v>
      </c>
      <c r="AW32" s="37"/>
      <c r="AX32" s="37"/>
      <c r="AY32" s="10">
        <f t="shared" si="7"/>
        <v>0.46306191294738702</v>
      </c>
      <c r="AZ32" s="33">
        <f t="shared" si="8"/>
        <v>0.32069367332334303</v>
      </c>
      <c r="BA32" s="33">
        <f t="shared" si="9"/>
        <v>6.5450036928073899E-2</v>
      </c>
      <c r="BB32" s="33">
        <f t="shared" si="10"/>
        <v>0.13497820905855298</v>
      </c>
      <c r="BC32" s="33">
        <f t="shared" si="11"/>
        <v>0.19297597389526502</v>
      </c>
      <c r="BD32" s="33">
        <f t="shared" si="12"/>
        <v>0.16697629909029199</v>
      </c>
      <c r="BE32" s="33">
        <f t="shared" si="13"/>
        <v>0.15361647368206602</v>
      </c>
      <c r="BF32" s="33">
        <f t="shared" si="14"/>
        <v>0.11636316019349299</v>
      </c>
      <c r="BG32" s="33">
        <f t="shared" si="15"/>
        <v>9.8390201012301712E-2</v>
      </c>
      <c r="BH32" s="33">
        <f t="shared" si="16"/>
        <v>0.119764542547356</v>
      </c>
      <c r="BI32" s="33">
        <f t="shared" si="17"/>
        <v>0.134754568765518</v>
      </c>
      <c r="BJ32" s="33">
        <f t="shared" si="18"/>
        <v>0.112471271482489</v>
      </c>
      <c r="BK32" s="33">
        <f t="shared" si="19"/>
        <v>1.71448382843499E-2</v>
      </c>
      <c r="BL32" s="33">
        <f t="shared" si="20"/>
        <v>8.6861094567638006E-2</v>
      </c>
      <c r="BM32" s="85">
        <f t="shared" si="21"/>
        <v>3.5488133894985403E-2</v>
      </c>
      <c r="BN32" s="4">
        <f t="shared" si="22"/>
        <v>2.5638734555393148</v>
      </c>
      <c r="BO32" s="82">
        <f t="shared" si="23"/>
        <v>1.9449222391563208</v>
      </c>
      <c r="BP32" s="64">
        <f t="shared" si="24"/>
        <v>0.79686869690054396</v>
      </c>
      <c r="BQ32" s="62">
        <f t="shared" si="25"/>
        <v>0.334287882806583</v>
      </c>
      <c r="BR32" s="62">
        <f t="shared" si="26"/>
        <v>3.7272787702927301E-2</v>
      </c>
      <c r="BS32" s="62">
        <f t="shared" si="27"/>
        <v>0.17990105025540998</v>
      </c>
      <c r="BT32" s="62">
        <f t="shared" si="28"/>
        <v>0.173102082094268</v>
      </c>
      <c r="BU32" s="62">
        <f t="shared" si="29"/>
        <v>0.13326546293842401</v>
      </c>
      <c r="BV32" s="62">
        <f t="shared" si="30"/>
        <v>0.13256882753268301</v>
      </c>
      <c r="BW32" s="62">
        <f t="shared" si="31"/>
        <v>0.10672295643860799</v>
      </c>
      <c r="BX32" s="62">
        <f t="shared" si="32"/>
        <v>0.10801390678914601</v>
      </c>
      <c r="BY32" s="62">
        <f t="shared" si="33"/>
        <v>9.7993042887777104E-2</v>
      </c>
      <c r="BZ32" s="62">
        <f t="shared" si="34"/>
        <v>0.148432384950552</v>
      </c>
      <c r="CA32" s="62">
        <f t="shared" si="35"/>
        <v>5.7942328063412304E-2</v>
      </c>
      <c r="CB32" s="62">
        <f t="shared" si="36"/>
        <v>2.14452274137358E-2</v>
      </c>
      <c r="CC32" s="62">
        <f t="shared" si="37"/>
        <v>0.10366935279478601</v>
      </c>
      <c r="CD32" s="84">
        <f t="shared" si="38"/>
        <v>1.5391914583075199E-2</v>
      </c>
      <c r="CE32" s="5">
        <f t="shared" si="39"/>
        <v>3.7618725593698183</v>
      </c>
      <c r="CF32" s="5">
        <f t="shared" si="40"/>
        <v>1.9029623120512071</v>
      </c>
      <c r="CG32" s="64">
        <f t="shared" si="41"/>
        <v>4.47280956827871E-2</v>
      </c>
      <c r="CH32" s="62">
        <f t="shared" si="42"/>
        <v>0.436563006724276</v>
      </c>
      <c r="CI32" s="62">
        <f t="shared" si="43"/>
        <v>0.16825099127527299</v>
      </c>
      <c r="CJ32" s="62">
        <f t="shared" si="44"/>
        <v>7.9329851527463302E-2</v>
      </c>
      <c r="CK32" s="62">
        <f t="shared" si="45"/>
        <v>0.20887517233609199</v>
      </c>
      <c r="CL32" s="62">
        <f t="shared" si="46"/>
        <v>0.16336790037249599</v>
      </c>
      <c r="CM32" s="62">
        <f t="shared" si="47"/>
        <v>0.17800947467104902</v>
      </c>
      <c r="CN32" s="62">
        <f t="shared" si="48"/>
        <v>0.11235832379086601</v>
      </c>
      <c r="CO32" s="62">
        <f t="shared" si="49"/>
        <v>0.11792182130260599</v>
      </c>
      <c r="CP32" s="62">
        <f t="shared" si="50"/>
        <v>0.137789707905068</v>
      </c>
      <c r="CQ32" s="62">
        <f t="shared" si="51"/>
        <v>0.14844139278513699</v>
      </c>
      <c r="CR32" s="62">
        <f t="shared" si="52"/>
        <v>0.21702405535255601</v>
      </c>
      <c r="CS32" s="62">
        <f t="shared" si="53"/>
        <v>2.0308324413969001E-2</v>
      </c>
      <c r="CT32" s="62">
        <f t="shared" si="54"/>
        <v>9.2571995776752306E-2</v>
      </c>
      <c r="CU32" s="84">
        <f t="shared" si="55"/>
        <v>8.1951915491019101E-2</v>
      </c>
      <c r="CV32" s="5">
        <f t="shared" si="56"/>
        <v>1.3130142761012313</v>
      </c>
      <c r="CW32" s="5">
        <f t="shared" si="57"/>
        <v>2.376452813336142</v>
      </c>
      <c r="CX32" s="64">
        <f t="shared" si="58"/>
        <v>0.17152916324779199</v>
      </c>
      <c r="CY32" s="62">
        <f t="shared" si="59"/>
        <v>0.25402552304591003</v>
      </c>
      <c r="CZ32" s="62">
        <f t="shared" si="60"/>
        <v>6.2234087986965302E-2</v>
      </c>
      <c r="DA32" s="62">
        <f t="shared" si="61"/>
        <v>9.5476546178607805E-2</v>
      </c>
      <c r="DB32" s="62">
        <f t="shared" si="62"/>
        <v>0.214046550284862</v>
      </c>
      <c r="DC32" s="62">
        <f t="shared" si="63"/>
        <v>0.21532362271781999</v>
      </c>
      <c r="DD32" s="62">
        <f t="shared" si="64"/>
        <v>0.17281672760782002</v>
      </c>
      <c r="DE32" s="62">
        <f t="shared" si="65"/>
        <v>0.13141463692318101</v>
      </c>
      <c r="DF32" s="62">
        <f t="shared" si="66"/>
        <v>7.69601460113815E-2</v>
      </c>
      <c r="DG32" s="62">
        <f t="shared" si="67"/>
        <v>0.14259637044947898</v>
      </c>
      <c r="DH32" s="62">
        <f t="shared" si="68"/>
        <v>0.11009885366714199</v>
      </c>
      <c r="DI32" s="62">
        <f t="shared" si="69"/>
        <v>0.14516313876405498</v>
      </c>
      <c r="DJ32" s="62">
        <f t="shared" si="70"/>
        <v>9.8628299880668506E-3</v>
      </c>
      <c r="DK32" s="62">
        <f t="shared" si="71"/>
        <v>6.1142299690191498E-2</v>
      </c>
      <c r="DL32" s="84">
        <f t="shared" si="72"/>
        <v>4.4266336003818199E-2</v>
      </c>
      <c r="DM32" s="5">
        <f t="shared" si="73"/>
        <v>1.4143138291071162</v>
      </c>
      <c r="DN32" s="5">
        <f t="shared" si="74"/>
        <v>1.8253334767994156</v>
      </c>
      <c r="DO32" s="10">
        <f t="shared" si="75"/>
        <v>4.5087956946956353</v>
      </c>
      <c r="DP32" s="11">
        <f t="shared" si="76"/>
        <v>3.6894670894373736</v>
      </c>
      <c r="DQ32" s="11">
        <f t="shared" si="77"/>
        <v>3.2396473059065318</v>
      </c>
      <c r="DR32" s="12">
        <f t="shared" si="78"/>
        <v>5.664834871421025</v>
      </c>
      <c r="DS32" s="37"/>
      <c r="DT32" s="37"/>
      <c r="DU32" s="37"/>
      <c r="DV32" s="37"/>
      <c r="DW32" s="13">
        <f t="shared" si="83"/>
        <v>0.71570541176660207</v>
      </c>
      <c r="DX32" s="14">
        <f t="shared" si="84"/>
        <v>0.41139883959980506</v>
      </c>
      <c r="DY32" s="14">
        <f t="shared" si="85"/>
        <v>0.58317115182053669</v>
      </c>
      <c r="DZ32" s="15">
        <f t="shared" si="86"/>
        <v>0.74724093403356884</v>
      </c>
    </row>
    <row r="33" spans="1:130" s="43" customFormat="1" ht="35" customHeight="1" thickBot="1" x14ac:dyDescent="0.2">
      <c r="A33" s="106" t="s">
        <v>75</v>
      </c>
      <c r="B33" s="98">
        <v>30</v>
      </c>
      <c r="C33" s="7">
        <v>3</v>
      </c>
      <c r="D33" s="6">
        <v>17</v>
      </c>
      <c r="E33" s="100">
        <v>32</v>
      </c>
      <c r="F33" s="80">
        <v>0.36182928372725393</v>
      </c>
      <c r="G33" s="31">
        <v>0.3807681174471691</v>
      </c>
      <c r="H33" s="31">
        <v>0.2916789300641448</v>
      </c>
      <c r="I33" s="75">
        <v>0.36442559754299231</v>
      </c>
      <c r="J33" s="78">
        <f t="shared" si="0"/>
        <v>0.63817071627274613</v>
      </c>
      <c r="K33" s="88">
        <f t="shared" si="87"/>
        <v>0.7083210699358552</v>
      </c>
      <c r="L33" s="88">
        <f t="shared" si="1"/>
        <v>0.63557440245700769</v>
      </c>
      <c r="M33" s="89">
        <f t="shared" si="2"/>
        <v>0.6192318825528309</v>
      </c>
      <c r="N33" s="80">
        <v>3.3376465820499177E-2</v>
      </c>
      <c r="O33" s="73">
        <v>1.3972901591345888E-2</v>
      </c>
      <c r="P33" s="73">
        <v>0.14547098412113385</v>
      </c>
      <c r="Q33" s="74">
        <v>1.4133060890838139E-2</v>
      </c>
      <c r="R33" s="31">
        <v>0.13334237557322864</v>
      </c>
      <c r="S33" s="73">
        <v>9.394755678791343E-2</v>
      </c>
      <c r="T33" s="73">
        <v>0.30834949200448775</v>
      </c>
      <c r="U33" s="74">
        <v>0.1159496123913458</v>
      </c>
      <c r="V33" s="31">
        <v>0.11530470354944586</v>
      </c>
      <c r="W33" s="73">
        <v>0.14473679771074088</v>
      </c>
      <c r="X33" s="73">
        <v>6.3268569014574588E-2</v>
      </c>
      <c r="Y33" s="72">
        <v>9.5846619025322446E-2</v>
      </c>
      <c r="Z33" s="31">
        <v>7.8493882954158101E-2</v>
      </c>
      <c r="AA33" s="73">
        <v>0.11384280010743213</v>
      </c>
      <c r="AB33" s="73">
        <v>2.2260505672898306E-2</v>
      </c>
      <c r="AC33" s="76">
        <v>5.2541614566449381E-2</v>
      </c>
      <c r="AD33" s="92">
        <f t="shared" si="3"/>
        <v>-2.7079745109876124E-2</v>
      </c>
      <c r="AE33" s="8">
        <f t="shared" si="4"/>
        <v>0.36829140143814876</v>
      </c>
      <c r="AF33" s="8">
        <f t="shared" si="5"/>
        <v>-1.8305560309587902E-2</v>
      </c>
      <c r="AG33" s="93">
        <f t="shared" si="6"/>
        <v>-0.15065913943891368</v>
      </c>
      <c r="AH33" s="71">
        <v>2</v>
      </c>
      <c r="AI33" s="71">
        <v>1</v>
      </c>
      <c r="AJ33" s="71">
        <v>2</v>
      </c>
      <c r="AK33" s="71">
        <v>1</v>
      </c>
      <c r="AL33" s="71">
        <v>2</v>
      </c>
      <c r="AM33" s="71">
        <v>2</v>
      </c>
      <c r="AN33" s="71">
        <v>2</v>
      </c>
      <c r="AO33" s="71">
        <v>2</v>
      </c>
      <c r="AP33" s="71">
        <v>2</v>
      </c>
      <c r="AQ33" s="71">
        <v>1</v>
      </c>
      <c r="AR33" s="71">
        <v>1</v>
      </c>
      <c r="AS33" s="71">
        <v>2</v>
      </c>
      <c r="AT33" s="71">
        <v>1</v>
      </c>
      <c r="AU33" s="71">
        <v>1</v>
      </c>
      <c r="AV33" s="71">
        <v>1</v>
      </c>
      <c r="AW33" s="33"/>
      <c r="AX33" s="33"/>
      <c r="AY33" s="10">
        <f t="shared" si="7"/>
        <v>0.203076789334737</v>
      </c>
      <c r="AZ33" s="33">
        <f t="shared" si="8"/>
        <v>0.32069367332334303</v>
      </c>
      <c r="BA33" s="33">
        <f t="shared" si="9"/>
        <v>6.5450036928073899E-2</v>
      </c>
      <c r="BB33" s="33">
        <f t="shared" si="10"/>
        <v>0.158760621895224</v>
      </c>
      <c r="BC33" s="33">
        <f t="shared" si="11"/>
        <v>0.19297597389526502</v>
      </c>
      <c r="BD33" s="33">
        <f t="shared" si="12"/>
        <v>0.16697629909029199</v>
      </c>
      <c r="BE33" s="33">
        <f t="shared" si="13"/>
        <v>0.15361647368206602</v>
      </c>
      <c r="BF33" s="33">
        <f t="shared" si="14"/>
        <v>0.11636316019349299</v>
      </c>
      <c r="BG33" s="33">
        <f t="shared" si="15"/>
        <v>0.155660627281966</v>
      </c>
      <c r="BH33" s="33">
        <f t="shared" si="16"/>
        <v>0.122110990403303</v>
      </c>
      <c r="BI33" s="33">
        <f t="shared" si="17"/>
        <v>0.134754568765518</v>
      </c>
      <c r="BJ33" s="33">
        <f t="shared" si="18"/>
        <v>0.112471271482489</v>
      </c>
      <c r="BK33" s="33">
        <f t="shared" si="19"/>
        <v>0.42894856369141104</v>
      </c>
      <c r="BL33" s="33">
        <f t="shared" si="20"/>
        <v>0.10469163967285</v>
      </c>
      <c r="BM33" s="85">
        <f t="shared" si="21"/>
        <v>0.27383192300588199</v>
      </c>
      <c r="BN33" s="4">
        <f t="shared" si="22"/>
        <v>3.0393008843626781</v>
      </c>
      <c r="BO33" s="82">
        <f t="shared" si="23"/>
        <v>2.0045391132819321</v>
      </c>
      <c r="BP33" s="64">
        <f t="shared" si="24"/>
        <v>3.4775816322921302E-2</v>
      </c>
      <c r="BQ33" s="62">
        <f t="shared" si="25"/>
        <v>0.334287882806583</v>
      </c>
      <c r="BR33" s="62">
        <f t="shared" si="26"/>
        <v>3.7272787702927301E-2</v>
      </c>
      <c r="BS33" s="62">
        <f t="shared" si="27"/>
        <v>0.10207515027639101</v>
      </c>
      <c r="BT33" s="62">
        <f t="shared" si="28"/>
        <v>0.173102082094268</v>
      </c>
      <c r="BU33" s="62">
        <f t="shared" si="29"/>
        <v>0.13326546293842401</v>
      </c>
      <c r="BV33" s="62">
        <f t="shared" si="30"/>
        <v>0.13256882753268301</v>
      </c>
      <c r="BW33" s="62">
        <f t="shared" si="31"/>
        <v>0.10672295643860799</v>
      </c>
      <c r="BX33" s="62">
        <f t="shared" si="32"/>
        <v>0.13492457944950501</v>
      </c>
      <c r="BY33" s="62">
        <f t="shared" si="33"/>
        <v>0.14643885451972299</v>
      </c>
      <c r="BZ33" s="62">
        <f t="shared" si="34"/>
        <v>0.148432384950552</v>
      </c>
      <c r="CA33" s="62">
        <f t="shared" si="35"/>
        <v>5.7942328063412304E-2</v>
      </c>
      <c r="CB33" s="62">
        <f t="shared" si="36"/>
        <v>0.34595600018435296</v>
      </c>
      <c r="CC33" s="62">
        <f t="shared" si="37"/>
        <v>5.7895507324300197E-2</v>
      </c>
      <c r="CD33" s="84">
        <f t="shared" si="38"/>
        <v>0.28693462904123201</v>
      </c>
      <c r="CE33" s="5">
        <f t="shared" si="39"/>
        <v>1.8349763243798316</v>
      </c>
      <c r="CF33" s="5">
        <f t="shared" si="40"/>
        <v>1.9783187963435123</v>
      </c>
      <c r="CG33" s="64">
        <f t="shared" si="41"/>
        <v>0.77274900091190202</v>
      </c>
      <c r="CH33" s="62">
        <f t="shared" si="42"/>
        <v>0.436563006724276</v>
      </c>
      <c r="CI33" s="62">
        <f t="shared" si="43"/>
        <v>0.16825099127527299</v>
      </c>
      <c r="CJ33" s="62">
        <f t="shared" si="44"/>
        <v>0.32174260769184898</v>
      </c>
      <c r="CK33" s="62">
        <f t="shared" si="45"/>
        <v>0.20887517233609199</v>
      </c>
      <c r="CL33" s="62">
        <f t="shared" si="46"/>
        <v>0.16336790037249599</v>
      </c>
      <c r="CM33" s="62">
        <f t="shared" si="47"/>
        <v>0.17800947467104902</v>
      </c>
      <c r="CN33" s="62">
        <f t="shared" si="48"/>
        <v>0.11235832379086601</v>
      </c>
      <c r="CO33" s="62">
        <f t="shared" si="49"/>
        <v>0.203354283865052</v>
      </c>
      <c r="CP33" s="62">
        <f t="shared" si="50"/>
        <v>0.16886181190134197</v>
      </c>
      <c r="CQ33" s="62">
        <f t="shared" si="51"/>
        <v>0.14844139278513699</v>
      </c>
      <c r="CR33" s="62">
        <f t="shared" si="52"/>
        <v>0.21702405535255601</v>
      </c>
      <c r="CS33" s="62">
        <f t="shared" si="53"/>
        <v>0.60709569056200596</v>
      </c>
      <c r="CT33" s="62">
        <f t="shared" si="54"/>
        <v>0.24397930084842301</v>
      </c>
      <c r="CU33" s="84">
        <f t="shared" si="55"/>
        <v>0.27421054086065699</v>
      </c>
      <c r="CV33" s="5">
        <f t="shared" si="56"/>
        <v>6.5715386820674953</v>
      </c>
      <c r="CW33" s="5">
        <f t="shared" si="57"/>
        <v>2.4929573798948619</v>
      </c>
      <c r="CX33" s="64">
        <f t="shared" si="58"/>
        <v>0.20215375056961701</v>
      </c>
      <c r="CY33" s="62">
        <f t="shared" si="59"/>
        <v>0.25402552304591003</v>
      </c>
      <c r="CZ33" s="62">
        <f t="shared" si="60"/>
        <v>6.2234087986965302E-2</v>
      </c>
      <c r="DA33" s="62">
        <f t="shared" si="61"/>
        <v>0.17036048730010703</v>
      </c>
      <c r="DB33" s="62">
        <f t="shared" si="62"/>
        <v>0.214046550284862</v>
      </c>
      <c r="DC33" s="62">
        <f t="shared" si="63"/>
        <v>0.21532362271781999</v>
      </c>
      <c r="DD33" s="62">
        <f t="shared" si="64"/>
        <v>0.17281672760782002</v>
      </c>
      <c r="DE33" s="62">
        <f t="shared" si="65"/>
        <v>0.13141463692318101</v>
      </c>
      <c r="DF33" s="62">
        <f t="shared" si="66"/>
        <v>0.16482115759975099</v>
      </c>
      <c r="DG33" s="62">
        <f t="shared" si="67"/>
        <v>6.9019316498137098E-2</v>
      </c>
      <c r="DH33" s="62">
        <f t="shared" si="68"/>
        <v>0.11009885366714199</v>
      </c>
      <c r="DI33" s="62">
        <f t="shared" si="69"/>
        <v>0.14516313876405498</v>
      </c>
      <c r="DJ33" s="62">
        <f t="shared" si="70"/>
        <v>0.47086409472627105</v>
      </c>
      <c r="DK33" s="62">
        <f t="shared" si="71"/>
        <v>0.11231375826206599</v>
      </c>
      <c r="DL33" s="84">
        <f t="shared" si="72"/>
        <v>0.255462455245829</v>
      </c>
      <c r="DM33" s="5">
        <f t="shared" si="73"/>
        <v>3.2570674915444133</v>
      </c>
      <c r="DN33" s="5">
        <f t="shared" si="74"/>
        <v>1.8396174344364431</v>
      </c>
      <c r="DO33" s="10">
        <f t="shared" si="75"/>
        <v>5.0438399976446107</v>
      </c>
      <c r="DP33" s="11">
        <f t="shared" si="76"/>
        <v>9.0644960619623571</v>
      </c>
      <c r="DQ33" s="11">
        <f t="shared" si="77"/>
        <v>5.0966849259808562</v>
      </c>
      <c r="DR33" s="12">
        <f t="shared" si="78"/>
        <v>3.8132951207233439</v>
      </c>
      <c r="DS33" s="8">
        <f t="shared" ref="DS33:DV34" si="89">J33*AD33</f>
        <v>-1.7281500333253041E-2</v>
      </c>
      <c r="DT33" s="8">
        <f t="shared" si="89"/>
        <v>0.26086855951484511</v>
      </c>
      <c r="DU33" s="8">
        <f t="shared" si="89"/>
        <v>-1.1634545555407048E-2</v>
      </c>
      <c r="DV33" s="8">
        <f t="shared" si="89"/>
        <v>-9.3292942538547974E-2</v>
      </c>
      <c r="DW33" s="13">
        <f t="shared" si="83"/>
        <v>0.69987373824085586</v>
      </c>
      <c r="DX33" s="14">
        <f t="shared" si="84"/>
        <v>2.2988531852038179</v>
      </c>
      <c r="DY33" s="14">
        <f t="shared" si="85"/>
        <v>0.83529869160606773</v>
      </c>
      <c r="DZ33" s="15">
        <f t="shared" si="86"/>
        <v>0.14747439535201423</v>
      </c>
    </row>
    <row r="34" spans="1:130" s="43" customFormat="1" ht="35" customHeight="1" thickBot="1" x14ac:dyDescent="0.2">
      <c r="A34" s="106" t="s">
        <v>76</v>
      </c>
      <c r="B34" s="98">
        <v>31</v>
      </c>
      <c r="C34" s="7">
        <v>4</v>
      </c>
      <c r="D34" s="6">
        <v>21</v>
      </c>
      <c r="E34" s="100">
        <v>30</v>
      </c>
      <c r="F34" s="80">
        <v>0.35198439793109704</v>
      </c>
      <c r="G34" s="31">
        <v>0.34613599948074153</v>
      </c>
      <c r="H34" s="31">
        <v>0.32968000780629986</v>
      </c>
      <c r="I34" s="75">
        <v>0.36930978149146942</v>
      </c>
      <c r="J34" s="78">
        <f t="shared" si="0"/>
        <v>0.64801560206890296</v>
      </c>
      <c r="K34" s="88">
        <f t="shared" si="87"/>
        <v>0.6703199921937002</v>
      </c>
      <c r="L34" s="88">
        <f t="shared" si="1"/>
        <v>0.63069021850853058</v>
      </c>
      <c r="M34" s="89">
        <f t="shared" si="2"/>
        <v>0.65386400051925841</v>
      </c>
      <c r="N34" s="80">
        <v>4.9126905632842527E-2</v>
      </c>
      <c r="O34" s="73">
        <v>1.8091773325575492E-2</v>
      </c>
      <c r="P34" s="73">
        <v>0.18090700508645219</v>
      </c>
      <c r="Q34" s="74">
        <v>3.7935784229264545E-2</v>
      </c>
      <c r="R34" s="31">
        <v>0.13452188232461815</v>
      </c>
      <c r="S34" s="73">
        <v>0.12497932455606831</v>
      </c>
      <c r="T34" s="73">
        <v>0.24937772328361774</v>
      </c>
      <c r="U34" s="74">
        <v>0.1004327608399669</v>
      </c>
      <c r="V34" s="31">
        <v>8.9332805919663055E-2</v>
      </c>
      <c r="W34" s="31">
        <v>7.9440386056313997E-2</v>
      </c>
      <c r="X34" s="31">
        <v>8.2413783049037764E-2</v>
      </c>
      <c r="Y34" s="72">
        <v>0.10593635968217585</v>
      </c>
      <c r="Z34" s="31">
        <v>0.12807294154747081</v>
      </c>
      <c r="AA34" s="73">
        <v>0.1995218577437404</v>
      </c>
      <c r="AB34" s="73">
        <v>1.3807122338019477E-2</v>
      </c>
      <c r="AC34" s="76">
        <v>7.5866099462121611E-2</v>
      </c>
      <c r="AD34" s="92">
        <f t="shared" si="3"/>
        <v>-3.3756959509673196E-2</v>
      </c>
      <c r="AE34" s="8">
        <f t="shared" si="4"/>
        <v>0.33406382298301268</v>
      </c>
      <c r="AF34" s="8">
        <f t="shared" si="5"/>
        <v>-4.3433914075066027E-2</v>
      </c>
      <c r="AG34" s="93">
        <f t="shared" si="6"/>
        <v>-0.13589114591841062</v>
      </c>
      <c r="AH34" s="71">
        <v>2</v>
      </c>
      <c r="AI34" s="71">
        <v>1</v>
      </c>
      <c r="AJ34" s="71">
        <v>2</v>
      </c>
      <c r="AK34" s="71">
        <v>2</v>
      </c>
      <c r="AL34" s="71">
        <v>2</v>
      </c>
      <c r="AM34" s="71">
        <v>2</v>
      </c>
      <c r="AN34" s="71">
        <v>2</v>
      </c>
      <c r="AO34" s="71">
        <v>2</v>
      </c>
      <c r="AP34" s="71">
        <v>2</v>
      </c>
      <c r="AQ34" s="71">
        <v>2</v>
      </c>
      <c r="AR34" s="71">
        <v>3</v>
      </c>
      <c r="AS34" s="71">
        <v>1</v>
      </c>
      <c r="AT34" s="71">
        <v>1</v>
      </c>
      <c r="AU34" s="71">
        <v>2</v>
      </c>
      <c r="AV34" s="71">
        <v>1</v>
      </c>
      <c r="AW34" s="33"/>
      <c r="AX34" s="33"/>
      <c r="AY34" s="10">
        <f t="shared" si="7"/>
        <v>0.203076789334737</v>
      </c>
      <c r="AZ34" s="33">
        <f t="shared" si="8"/>
        <v>0.32069367332334303</v>
      </c>
      <c r="BA34" s="33">
        <f t="shared" si="9"/>
        <v>6.5450036928073899E-2</v>
      </c>
      <c r="BB34" s="33">
        <f t="shared" si="10"/>
        <v>0.13497820905855298</v>
      </c>
      <c r="BC34" s="33">
        <f t="shared" si="11"/>
        <v>0.19297597389526502</v>
      </c>
      <c r="BD34" s="33">
        <f t="shared" si="12"/>
        <v>0.16697629909029199</v>
      </c>
      <c r="BE34" s="33">
        <f t="shared" si="13"/>
        <v>0.15361647368206602</v>
      </c>
      <c r="BF34" s="33">
        <f t="shared" si="14"/>
        <v>0.11636316019349299</v>
      </c>
      <c r="BG34" s="33">
        <f t="shared" si="15"/>
        <v>0.155660627281966</v>
      </c>
      <c r="BH34" s="33">
        <f t="shared" si="16"/>
        <v>0.119764542547356</v>
      </c>
      <c r="BI34" s="33">
        <f t="shared" si="17"/>
        <v>0.10038038777345699</v>
      </c>
      <c r="BJ34" s="33">
        <f t="shared" si="18"/>
        <v>0.105384838530011</v>
      </c>
      <c r="BK34" s="33">
        <f t="shared" si="19"/>
        <v>0.42894856369141104</v>
      </c>
      <c r="BL34" s="33">
        <f t="shared" si="20"/>
        <v>8.6861094567638006E-2</v>
      </c>
      <c r="BM34" s="85">
        <f t="shared" si="21"/>
        <v>0.27383192300588199</v>
      </c>
      <c r="BN34" s="4">
        <f t="shared" si="22"/>
        <v>2.9764286275633607</v>
      </c>
      <c r="BO34" s="82">
        <f t="shared" si="23"/>
        <v>1.9678184844339242</v>
      </c>
      <c r="BP34" s="64">
        <f t="shared" si="24"/>
        <v>3.4775816322921302E-2</v>
      </c>
      <c r="BQ34" s="62">
        <f t="shared" si="25"/>
        <v>0.334287882806583</v>
      </c>
      <c r="BR34" s="62">
        <f t="shared" si="26"/>
        <v>3.7272787702927301E-2</v>
      </c>
      <c r="BS34" s="62">
        <f t="shared" si="27"/>
        <v>0.17990105025540998</v>
      </c>
      <c r="BT34" s="62">
        <f t="shared" si="28"/>
        <v>0.173102082094268</v>
      </c>
      <c r="BU34" s="62">
        <f t="shared" si="29"/>
        <v>0.13326546293842401</v>
      </c>
      <c r="BV34" s="62">
        <f t="shared" si="30"/>
        <v>0.13256882753268301</v>
      </c>
      <c r="BW34" s="62">
        <f t="shared" si="31"/>
        <v>0.10672295643860799</v>
      </c>
      <c r="BX34" s="62">
        <f t="shared" si="32"/>
        <v>0.13492457944950501</v>
      </c>
      <c r="BY34" s="62">
        <f t="shared" si="33"/>
        <v>9.7993042887777104E-2</v>
      </c>
      <c r="BZ34" s="62">
        <f t="shared" si="34"/>
        <v>7.7594397696875303E-2</v>
      </c>
      <c r="CA34" s="62">
        <f t="shared" si="35"/>
        <v>0.14247301570047</v>
      </c>
      <c r="CB34" s="62">
        <f t="shared" si="36"/>
        <v>0.34595600018435296</v>
      </c>
      <c r="CC34" s="62">
        <f t="shared" si="37"/>
        <v>0.10366935279478601</v>
      </c>
      <c r="CD34" s="84">
        <f t="shared" si="38"/>
        <v>0.28693462904123201</v>
      </c>
      <c r="CE34" s="5">
        <f t="shared" si="39"/>
        <v>2.2121681327405094</v>
      </c>
      <c r="CF34" s="5">
        <f t="shared" si="40"/>
        <v>1.8590349974578897</v>
      </c>
      <c r="CG34" s="64">
        <f t="shared" si="41"/>
        <v>0.77274900091190202</v>
      </c>
      <c r="CH34" s="62">
        <f t="shared" si="42"/>
        <v>0.436563006724276</v>
      </c>
      <c r="CI34" s="62">
        <f t="shared" si="43"/>
        <v>0.16825099127527299</v>
      </c>
      <c r="CJ34" s="62">
        <f t="shared" si="44"/>
        <v>7.9329851527463302E-2</v>
      </c>
      <c r="CK34" s="62">
        <f t="shared" si="45"/>
        <v>0.20887517233609199</v>
      </c>
      <c r="CL34" s="62">
        <f t="shared" si="46"/>
        <v>0.16336790037249599</v>
      </c>
      <c r="CM34" s="62">
        <f t="shared" si="47"/>
        <v>0.17800947467104902</v>
      </c>
      <c r="CN34" s="62">
        <f t="shared" si="48"/>
        <v>0.11235832379086601</v>
      </c>
      <c r="CO34" s="62">
        <f t="shared" si="49"/>
        <v>0.203354283865052</v>
      </c>
      <c r="CP34" s="62">
        <f t="shared" si="50"/>
        <v>0.137789707905068</v>
      </c>
      <c r="CQ34" s="62">
        <f t="shared" si="51"/>
        <v>0.143268559164418</v>
      </c>
      <c r="CR34" s="62">
        <f t="shared" si="52"/>
        <v>0.115692452134425</v>
      </c>
      <c r="CS34" s="62">
        <f t="shared" si="53"/>
        <v>0.60709569056200596</v>
      </c>
      <c r="CT34" s="62">
        <f t="shared" si="54"/>
        <v>9.2571995776752306E-2</v>
      </c>
      <c r="CU34" s="84">
        <f t="shared" si="55"/>
        <v>0.27421054086065699</v>
      </c>
      <c r="CV34" s="5">
        <f t="shared" si="56"/>
        <v>5.8737238111770456</v>
      </c>
      <c r="CW34" s="5">
        <f t="shared" si="57"/>
        <v>2.456712442277869</v>
      </c>
      <c r="CX34" s="64">
        <f t="shared" si="58"/>
        <v>0.20215375056961701</v>
      </c>
      <c r="CY34" s="62">
        <f t="shared" si="59"/>
        <v>0.25402552304591003</v>
      </c>
      <c r="CZ34" s="62">
        <f t="shared" si="60"/>
        <v>6.2234087986965302E-2</v>
      </c>
      <c r="DA34" s="62">
        <f t="shared" si="61"/>
        <v>9.5476546178607805E-2</v>
      </c>
      <c r="DB34" s="62">
        <f t="shared" si="62"/>
        <v>0.214046550284862</v>
      </c>
      <c r="DC34" s="62">
        <f t="shared" si="63"/>
        <v>0.21532362271781999</v>
      </c>
      <c r="DD34" s="62">
        <f t="shared" si="64"/>
        <v>0.17281672760782002</v>
      </c>
      <c r="DE34" s="62">
        <f t="shared" si="65"/>
        <v>0.13141463692318101</v>
      </c>
      <c r="DF34" s="62">
        <f t="shared" si="66"/>
        <v>0.16482115759975099</v>
      </c>
      <c r="DG34" s="62">
        <f t="shared" si="67"/>
        <v>0.14259637044947898</v>
      </c>
      <c r="DH34" s="62">
        <f t="shared" si="68"/>
        <v>0.114371678010747</v>
      </c>
      <c r="DI34" s="62">
        <f t="shared" si="69"/>
        <v>4.95808466441236E-2</v>
      </c>
      <c r="DJ34" s="62">
        <f t="shared" si="70"/>
        <v>0.47086409472627105</v>
      </c>
      <c r="DK34" s="62">
        <f t="shared" si="71"/>
        <v>6.1142299690191498E-2</v>
      </c>
      <c r="DL34" s="84">
        <f t="shared" si="72"/>
        <v>0.255462455245829</v>
      </c>
      <c r="DM34" s="5">
        <f t="shared" si="73"/>
        <v>2.8442652154912458</v>
      </c>
      <c r="DN34" s="5">
        <f t="shared" si="74"/>
        <v>1.9174673127313901</v>
      </c>
      <c r="DO34" s="10">
        <f t="shared" si="75"/>
        <v>4.9442471119972851</v>
      </c>
      <c r="DP34" s="11">
        <f t="shared" si="76"/>
        <v>8.3304362534549146</v>
      </c>
      <c r="DQ34" s="11">
        <f t="shared" si="77"/>
        <v>4.7617325282226357</v>
      </c>
      <c r="DR34" s="12">
        <f t="shared" si="78"/>
        <v>4.0712031301983993</v>
      </c>
      <c r="DS34" s="8">
        <f t="shared" si="89"/>
        <v>-2.1875036440676454E-2</v>
      </c>
      <c r="DT34" s="8">
        <f t="shared" si="89"/>
        <v>0.22392965921417071</v>
      </c>
      <c r="DU34" s="8">
        <f t="shared" si="89"/>
        <v>-2.7393344758684133E-2</v>
      </c>
      <c r="DV34" s="8">
        <f t="shared" si="89"/>
        <v>-8.8854328305358263E-2</v>
      </c>
      <c r="DW34" s="13">
        <f t="shared" si="83"/>
        <v>0.65728158694059724</v>
      </c>
      <c r="DX34" s="14">
        <f t="shared" si="84"/>
        <v>2.0346056923125735</v>
      </c>
      <c r="DY34" s="14">
        <f t="shared" si="85"/>
        <v>0.66372055749471481</v>
      </c>
      <c r="DZ34" s="15">
        <f t="shared" si="86"/>
        <v>0.19840992613808478</v>
      </c>
    </row>
    <row r="35" spans="1:130" s="43" customFormat="1" ht="35" customHeight="1" thickBot="1" x14ac:dyDescent="0.2">
      <c r="A35" s="106" t="s">
        <v>77</v>
      </c>
      <c r="B35" s="98">
        <v>32</v>
      </c>
      <c r="C35" s="6">
        <v>13</v>
      </c>
      <c r="D35" s="6">
        <v>13</v>
      </c>
      <c r="E35" s="100">
        <v>29</v>
      </c>
      <c r="F35" s="80">
        <v>0.34998200084326686</v>
      </c>
      <c r="G35" s="31">
        <v>0.36602974732165683</v>
      </c>
      <c r="H35" s="31">
        <v>0.29333954931255374</v>
      </c>
      <c r="I35" s="75">
        <v>0.3510279098715664</v>
      </c>
      <c r="J35" s="78">
        <f t="shared" si="0"/>
        <v>0.65001799915673319</v>
      </c>
      <c r="K35" s="88">
        <f t="shared" si="87"/>
        <v>0.70666045068744632</v>
      </c>
      <c r="L35" s="88">
        <f t="shared" si="1"/>
        <v>0.6489720901284336</v>
      </c>
      <c r="M35" s="89">
        <f t="shared" si="2"/>
        <v>0.63397025267834317</v>
      </c>
      <c r="N35" s="80">
        <v>5.3179382716210533E-2</v>
      </c>
      <c r="O35" s="73">
        <v>2.3696949837750034E-2</v>
      </c>
      <c r="P35" s="73">
        <v>0.17883736912332529</v>
      </c>
      <c r="Q35" s="74">
        <v>4.2354012753217922E-2</v>
      </c>
      <c r="R35" s="31">
        <v>0.12014524201307768</v>
      </c>
      <c r="S35" s="73">
        <v>9.5631282601117237E-2</v>
      </c>
      <c r="T35" s="73">
        <v>0.25371047258478308</v>
      </c>
      <c r="U35" s="74">
        <v>9.9153399690007929E-2</v>
      </c>
      <c r="V35" s="31">
        <v>0.1256362051852791</v>
      </c>
      <c r="W35" s="73">
        <v>0.15958373011619445</v>
      </c>
      <c r="X35" s="73">
        <v>5.7267522585358999E-2</v>
      </c>
      <c r="Y35" s="72">
        <v>0.1066351811864765</v>
      </c>
      <c r="Z35" s="31">
        <v>7.2105010111289392E-2</v>
      </c>
      <c r="AA35" s="73">
        <v>0.1053492650625508</v>
      </c>
      <c r="AB35" s="73">
        <v>2.0805867357218073E-2</v>
      </c>
      <c r="AC35" s="76">
        <v>4.7043992500902201E-2</v>
      </c>
      <c r="AD35" s="92">
        <f t="shared" si="3"/>
        <v>-2.4416590567280266E-2</v>
      </c>
      <c r="AE35" s="8">
        <f t="shared" si="4"/>
        <v>0.35447445176553127</v>
      </c>
      <c r="AF35" s="8">
        <f t="shared" si="5"/>
        <v>-1.2171761244152854E-2</v>
      </c>
      <c r="AG35" s="93">
        <f t="shared" si="6"/>
        <v>-0.14560476273987799</v>
      </c>
      <c r="AH35" s="71">
        <v>2</v>
      </c>
      <c r="AI35" s="71">
        <v>1</v>
      </c>
      <c r="AJ35" s="71">
        <v>2</v>
      </c>
      <c r="AK35" s="71">
        <v>1</v>
      </c>
      <c r="AL35" s="71">
        <v>2</v>
      </c>
      <c r="AM35" s="71">
        <v>2</v>
      </c>
      <c r="AN35" s="71">
        <v>2</v>
      </c>
      <c r="AO35" s="71">
        <v>2</v>
      </c>
      <c r="AP35" s="71">
        <v>1</v>
      </c>
      <c r="AQ35" s="71">
        <v>2</v>
      </c>
      <c r="AR35" s="71">
        <v>1</v>
      </c>
      <c r="AS35" s="71">
        <v>2</v>
      </c>
      <c r="AT35" s="71">
        <v>2</v>
      </c>
      <c r="AU35" s="71">
        <v>2</v>
      </c>
      <c r="AV35" s="71">
        <v>1</v>
      </c>
      <c r="AW35" s="37"/>
      <c r="AX35" s="37"/>
      <c r="AY35" s="10">
        <f t="shared" si="7"/>
        <v>0.203076789334737</v>
      </c>
      <c r="AZ35" s="33">
        <f t="shared" si="8"/>
        <v>0.32069367332334303</v>
      </c>
      <c r="BA35" s="33">
        <f t="shared" si="9"/>
        <v>6.5450036928073899E-2</v>
      </c>
      <c r="BB35" s="33">
        <f t="shared" si="10"/>
        <v>0.158760621895224</v>
      </c>
      <c r="BC35" s="33">
        <f t="shared" si="11"/>
        <v>0.19297597389526502</v>
      </c>
      <c r="BD35" s="33">
        <f t="shared" si="12"/>
        <v>0.16697629909029199</v>
      </c>
      <c r="BE35" s="33">
        <f t="shared" si="13"/>
        <v>0.15361647368206602</v>
      </c>
      <c r="BF35" s="33">
        <f t="shared" si="14"/>
        <v>0.11636316019349299</v>
      </c>
      <c r="BG35" s="33">
        <f t="shared" si="15"/>
        <v>9.8390201012301712E-2</v>
      </c>
      <c r="BH35" s="33">
        <f t="shared" si="16"/>
        <v>0.119764542547356</v>
      </c>
      <c r="BI35" s="33">
        <f t="shared" si="17"/>
        <v>0.134754568765518</v>
      </c>
      <c r="BJ35" s="33">
        <f t="shared" si="18"/>
        <v>0.112471271482489</v>
      </c>
      <c r="BK35" s="33">
        <f t="shared" si="19"/>
        <v>1.71448382843499E-2</v>
      </c>
      <c r="BL35" s="33">
        <f t="shared" si="20"/>
        <v>8.6861094567638006E-2</v>
      </c>
      <c r="BM35" s="85">
        <f t="shared" si="21"/>
        <v>0.27383192300588199</v>
      </c>
      <c r="BN35" s="4">
        <f t="shared" si="22"/>
        <v>1.7860591630362825</v>
      </c>
      <c r="BO35" s="82">
        <f t="shared" si="23"/>
        <v>1.9449222391563208</v>
      </c>
      <c r="BP35" s="64">
        <f t="shared" si="24"/>
        <v>3.4775816322921302E-2</v>
      </c>
      <c r="BQ35" s="62">
        <f t="shared" si="25"/>
        <v>0.334287882806583</v>
      </c>
      <c r="BR35" s="62">
        <f t="shared" si="26"/>
        <v>3.7272787702927301E-2</v>
      </c>
      <c r="BS35" s="62">
        <f t="shared" si="27"/>
        <v>0.10207515027639101</v>
      </c>
      <c r="BT35" s="62">
        <f t="shared" si="28"/>
        <v>0.173102082094268</v>
      </c>
      <c r="BU35" s="62">
        <f t="shared" si="29"/>
        <v>0.13326546293842401</v>
      </c>
      <c r="BV35" s="62">
        <f t="shared" si="30"/>
        <v>0.13256882753268301</v>
      </c>
      <c r="BW35" s="62">
        <f t="shared" si="31"/>
        <v>0.10672295643860799</v>
      </c>
      <c r="BX35" s="62">
        <f t="shared" si="32"/>
        <v>0.10801390678914601</v>
      </c>
      <c r="BY35" s="62">
        <f t="shared" si="33"/>
        <v>9.7993042887777104E-2</v>
      </c>
      <c r="BZ35" s="62">
        <f t="shared" si="34"/>
        <v>0.148432384950552</v>
      </c>
      <c r="CA35" s="62">
        <f t="shared" si="35"/>
        <v>5.7942328063412304E-2</v>
      </c>
      <c r="CB35" s="62">
        <f t="shared" si="36"/>
        <v>2.14452274137358E-2</v>
      </c>
      <c r="CC35" s="62">
        <f t="shared" si="37"/>
        <v>0.10366935279478601</v>
      </c>
      <c r="CD35" s="84">
        <f t="shared" si="38"/>
        <v>0.28693462904123201</v>
      </c>
      <c r="CE35" s="5">
        <f t="shared" si="39"/>
        <v>0.9072178515384659</v>
      </c>
      <c r="CF35" s="5">
        <f t="shared" si="40"/>
        <v>1.9029623120512071</v>
      </c>
      <c r="CG35" s="64">
        <f t="shared" si="41"/>
        <v>0.77274900091190202</v>
      </c>
      <c r="CH35" s="62">
        <f t="shared" si="42"/>
        <v>0.436563006724276</v>
      </c>
      <c r="CI35" s="62">
        <f t="shared" si="43"/>
        <v>0.16825099127527299</v>
      </c>
      <c r="CJ35" s="62">
        <f t="shared" si="44"/>
        <v>0.32174260769184898</v>
      </c>
      <c r="CK35" s="62">
        <f t="shared" si="45"/>
        <v>0.20887517233609199</v>
      </c>
      <c r="CL35" s="62">
        <f t="shared" si="46"/>
        <v>0.16336790037249599</v>
      </c>
      <c r="CM35" s="62">
        <f t="shared" si="47"/>
        <v>0.17800947467104902</v>
      </c>
      <c r="CN35" s="62">
        <f t="shared" si="48"/>
        <v>0.11235832379086601</v>
      </c>
      <c r="CO35" s="62">
        <f t="shared" si="49"/>
        <v>0.11792182130260599</v>
      </c>
      <c r="CP35" s="62">
        <f t="shared" si="50"/>
        <v>0.137789707905068</v>
      </c>
      <c r="CQ35" s="62">
        <f t="shared" si="51"/>
        <v>0.14844139278513699</v>
      </c>
      <c r="CR35" s="62">
        <f t="shared" si="52"/>
        <v>0.21702405535255601</v>
      </c>
      <c r="CS35" s="62">
        <f t="shared" si="53"/>
        <v>2.0308324413969001E-2</v>
      </c>
      <c r="CT35" s="62">
        <f t="shared" si="54"/>
        <v>9.2571995776752306E-2</v>
      </c>
      <c r="CU35" s="84">
        <f t="shared" si="55"/>
        <v>0.27421054086065699</v>
      </c>
      <c r="CV35" s="5">
        <f t="shared" si="56"/>
        <v>4.6597692785517131</v>
      </c>
      <c r="CW35" s="5">
        <f t="shared" si="57"/>
        <v>2.376452813336142</v>
      </c>
      <c r="CX35" s="64">
        <f t="shared" si="58"/>
        <v>0.20215375056961701</v>
      </c>
      <c r="CY35" s="62">
        <f t="shared" si="59"/>
        <v>0.25402552304591003</v>
      </c>
      <c r="CZ35" s="62">
        <f t="shared" si="60"/>
        <v>6.2234087986965302E-2</v>
      </c>
      <c r="DA35" s="62">
        <f t="shared" si="61"/>
        <v>0.17036048730010703</v>
      </c>
      <c r="DB35" s="62">
        <f t="shared" si="62"/>
        <v>0.214046550284862</v>
      </c>
      <c r="DC35" s="62">
        <f t="shared" si="63"/>
        <v>0.21532362271781999</v>
      </c>
      <c r="DD35" s="62">
        <f t="shared" si="64"/>
        <v>0.17281672760782002</v>
      </c>
      <c r="DE35" s="62">
        <f t="shared" si="65"/>
        <v>0.13141463692318101</v>
      </c>
      <c r="DF35" s="62">
        <f t="shared" si="66"/>
        <v>7.69601460113815E-2</v>
      </c>
      <c r="DG35" s="62">
        <f t="shared" si="67"/>
        <v>0.14259637044947898</v>
      </c>
      <c r="DH35" s="62">
        <f t="shared" si="68"/>
        <v>0.11009885366714199</v>
      </c>
      <c r="DI35" s="62">
        <f t="shared" si="69"/>
        <v>0.14516313876405498</v>
      </c>
      <c r="DJ35" s="62">
        <f t="shared" si="70"/>
        <v>9.8628299880668506E-3</v>
      </c>
      <c r="DK35" s="62">
        <f t="shared" si="71"/>
        <v>6.1142299690191498E-2</v>
      </c>
      <c r="DL35" s="84">
        <f t="shared" si="72"/>
        <v>0.255462455245829</v>
      </c>
      <c r="DM35" s="5">
        <f t="shared" si="73"/>
        <v>1.8228922387579263</v>
      </c>
      <c r="DN35" s="5">
        <f t="shared" si="74"/>
        <v>1.8253334767994156</v>
      </c>
      <c r="DO35" s="10">
        <f t="shared" si="75"/>
        <v>3.7309814021926035</v>
      </c>
      <c r="DP35" s="11">
        <f t="shared" si="76"/>
        <v>7.0362220918878551</v>
      </c>
      <c r="DQ35" s="11">
        <f t="shared" si="77"/>
        <v>3.6482257155573419</v>
      </c>
      <c r="DR35" s="12">
        <f t="shared" si="78"/>
        <v>2.8101801635896733</v>
      </c>
      <c r="DS35" s="37"/>
      <c r="DT35" s="37"/>
      <c r="DU35" s="37"/>
      <c r="DV35" s="37"/>
      <c r="DW35" s="13">
        <f t="shared" si="83"/>
        <v>0.59223876209144766</v>
      </c>
      <c r="DX35" s="14">
        <f t="shared" si="84"/>
        <v>0.7845831209760441</v>
      </c>
      <c r="DY35" s="14">
        <f t="shared" si="85"/>
        <v>0.65671963388234922</v>
      </c>
      <c r="DZ35" s="15">
        <f t="shared" si="86"/>
        <v>0.37068717763287579</v>
      </c>
    </row>
    <row r="36" spans="1:130" s="43" customFormat="1" ht="35" customHeight="1" thickBot="1" x14ac:dyDescent="0.2">
      <c r="A36" s="108" t="s">
        <v>78</v>
      </c>
      <c r="B36" s="102">
        <v>33</v>
      </c>
      <c r="C36" s="87">
        <v>5</v>
      </c>
      <c r="D36" s="70">
        <v>22</v>
      </c>
      <c r="E36" s="104">
        <v>31</v>
      </c>
      <c r="F36" s="80">
        <v>0.37991529726921319</v>
      </c>
      <c r="G36" s="31">
        <v>0.36539567100688597</v>
      </c>
      <c r="H36" s="73">
        <v>0.30486395696841978</v>
      </c>
      <c r="I36" s="76">
        <v>0.43104103901857677</v>
      </c>
      <c r="J36" s="79">
        <f t="shared" si="0"/>
        <v>0.62008470273078675</v>
      </c>
      <c r="K36" s="90">
        <f t="shared" si="87"/>
        <v>0.69513604303158028</v>
      </c>
      <c r="L36" s="90">
        <f t="shared" si="1"/>
        <v>0.56895896098142318</v>
      </c>
      <c r="M36" s="91">
        <f t="shared" si="2"/>
        <v>0.63460432899311403</v>
      </c>
      <c r="N36" s="80">
        <v>3.7716946878368372E-2</v>
      </c>
      <c r="O36" s="73">
        <v>2.2692415495286989E-2</v>
      </c>
      <c r="P36" s="73">
        <v>0.14201986859311805</v>
      </c>
      <c r="Q36" s="74">
        <v>1.559886759725441E-2</v>
      </c>
      <c r="R36" s="31">
        <v>0.12317333959647771</v>
      </c>
      <c r="S36" s="73">
        <v>0.10759138793305285</v>
      </c>
      <c r="T36" s="73">
        <v>0.31161090402593844</v>
      </c>
      <c r="U36" s="74">
        <v>6.7142372088263777E-2</v>
      </c>
      <c r="V36" s="31">
        <v>9.610222995409981E-2</v>
      </c>
      <c r="W36" s="31">
        <v>0.12170115056288601</v>
      </c>
      <c r="X36" s="31">
        <v>6.0278262804031063E-2</v>
      </c>
      <c r="Y36" s="72">
        <v>7.5288347329185212E-2</v>
      </c>
      <c r="Z36" s="31">
        <v>8.6313005672832829E-2</v>
      </c>
      <c r="AA36" s="73">
        <v>0.12012633717345472</v>
      </c>
      <c r="AB36" s="73">
        <v>3.3153664762895017E-2</v>
      </c>
      <c r="AC36" s="76">
        <v>6.1227883232597251E-2</v>
      </c>
      <c r="AD36" s="94">
        <f t="shared" si="3"/>
        <v>-2.1524949152086567E-2</v>
      </c>
      <c r="AE36" s="9">
        <f t="shared" si="4"/>
        <v>0.36019884505213046</v>
      </c>
      <c r="AF36" s="9">
        <f t="shared" si="5"/>
        <v>-5.3774990876264271E-2</v>
      </c>
      <c r="AG36" s="95">
        <f t="shared" si="6"/>
        <v>-0.11154368430800089</v>
      </c>
      <c r="AH36" s="71">
        <v>2</v>
      </c>
      <c r="AI36" s="71">
        <v>1</v>
      </c>
      <c r="AJ36" s="71">
        <v>0</v>
      </c>
      <c r="AK36" s="71">
        <v>1</v>
      </c>
      <c r="AL36" s="71">
        <v>2</v>
      </c>
      <c r="AM36" s="71">
        <v>2</v>
      </c>
      <c r="AN36" s="71">
        <v>2</v>
      </c>
      <c r="AO36" s="71">
        <v>2</v>
      </c>
      <c r="AP36" s="71">
        <v>2</v>
      </c>
      <c r="AQ36" s="71">
        <v>1</v>
      </c>
      <c r="AR36" s="71">
        <v>1</v>
      </c>
      <c r="AS36" s="71">
        <v>1</v>
      </c>
      <c r="AT36" s="71">
        <v>2</v>
      </c>
      <c r="AU36" s="71">
        <v>2</v>
      </c>
      <c r="AV36" s="71">
        <v>1</v>
      </c>
      <c r="AW36" s="33"/>
      <c r="AX36" s="33"/>
      <c r="AY36" s="16">
        <f t="shared" si="7"/>
        <v>0.203076789334737</v>
      </c>
      <c r="AZ36" s="71">
        <f t="shared" si="8"/>
        <v>0.32069367332334303</v>
      </c>
      <c r="BA36" s="71">
        <f t="shared" si="9"/>
        <v>0.17522484665509344</v>
      </c>
      <c r="BB36" s="71">
        <f t="shared" si="10"/>
        <v>0.158760621895224</v>
      </c>
      <c r="BC36" s="71">
        <f t="shared" si="11"/>
        <v>0.19297597389526502</v>
      </c>
      <c r="BD36" s="71">
        <f t="shared" si="12"/>
        <v>0.16697629909029199</v>
      </c>
      <c r="BE36" s="71">
        <f t="shared" si="13"/>
        <v>0.15361647368206602</v>
      </c>
      <c r="BF36" s="71">
        <f t="shared" si="14"/>
        <v>0.11636316019349299</v>
      </c>
      <c r="BG36" s="71">
        <f t="shared" si="15"/>
        <v>0.155660627281966</v>
      </c>
      <c r="BH36" s="71">
        <f t="shared" si="16"/>
        <v>0.122110990403303</v>
      </c>
      <c r="BI36" s="71">
        <f t="shared" si="17"/>
        <v>0.134754568765518</v>
      </c>
      <c r="BJ36" s="71">
        <f t="shared" si="18"/>
        <v>0.105384838530011</v>
      </c>
      <c r="BK36" s="71">
        <f t="shared" si="19"/>
        <v>1.71448382843499E-2</v>
      </c>
      <c r="BL36" s="71">
        <f t="shared" si="20"/>
        <v>8.6861094567638006E-2</v>
      </c>
      <c r="BM36" s="86">
        <f t="shared" si="21"/>
        <v>0.27383192300588199</v>
      </c>
      <c r="BN36" s="5">
        <f t="shared" si="22"/>
        <v>1.874574673905868</v>
      </c>
      <c r="BO36" s="83">
        <f t="shared" si="23"/>
        <v>2.0045391132819321</v>
      </c>
      <c r="BP36" s="64">
        <f t="shared" si="24"/>
        <v>3.4775816322921302E-2</v>
      </c>
      <c r="BQ36" s="62">
        <f t="shared" si="25"/>
        <v>0.334287882806583</v>
      </c>
      <c r="BR36" s="62">
        <f t="shared" si="26"/>
        <v>0.16457593119766867</v>
      </c>
      <c r="BS36" s="62">
        <f t="shared" si="27"/>
        <v>0.10207515027639101</v>
      </c>
      <c r="BT36" s="62">
        <f t="shared" si="28"/>
        <v>0.173102082094268</v>
      </c>
      <c r="BU36" s="62">
        <f t="shared" si="29"/>
        <v>0.13326546293842401</v>
      </c>
      <c r="BV36" s="62">
        <f t="shared" si="30"/>
        <v>0.13256882753268301</v>
      </c>
      <c r="BW36" s="62">
        <f t="shared" si="31"/>
        <v>0.10672295643860799</v>
      </c>
      <c r="BX36" s="62">
        <f t="shared" si="32"/>
        <v>0.13492457944950501</v>
      </c>
      <c r="BY36" s="62">
        <f t="shared" si="33"/>
        <v>0.14643885451972299</v>
      </c>
      <c r="BZ36" s="62">
        <f t="shared" si="34"/>
        <v>0.148432384950552</v>
      </c>
      <c r="CA36" s="62">
        <f t="shared" si="35"/>
        <v>0.14247301570047</v>
      </c>
      <c r="CB36" s="62">
        <f t="shared" si="36"/>
        <v>2.14452274137358E-2</v>
      </c>
      <c r="CC36" s="62">
        <f t="shared" si="37"/>
        <v>0.10366935279478601</v>
      </c>
      <c r="CD36" s="84">
        <f t="shared" si="38"/>
        <v>0.28693462904123201</v>
      </c>
      <c r="CE36" s="5">
        <f t="shared" si="39"/>
        <v>1.2881130579443802</v>
      </c>
      <c r="CF36" s="5">
        <f t="shared" si="40"/>
        <v>1.9783187963435123</v>
      </c>
      <c r="CG36" s="64">
        <f t="shared" si="41"/>
        <v>0.77274900091190202</v>
      </c>
      <c r="CH36" s="62">
        <f t="shared" si="42"/>
        <v>0.436563006724276</v>
      </c>
      <c r="CI36" s="62">
        <f t="shared" si="43"/>
        <v>0.22326504436422298</v>
      </c>
      <c r="CJ36" s="62">
        <f t="shared" si="44"/>
        <v>0.32174260769184898</v>
      </c>
      <c r="CK36" s="62">
        <f t="shared" si="45"/>
        <v>0.20887517233609199</v>
      </c>
      <c r="CL36" s="62">
        <f t="shared" si="46"/>
        <v>0.16336790037249599</v>
      </c>
      <c r="CM36" s="62">
        <f t="shared" si="47"/>
        <v>0.17800947467104902</v>
      </c>
      <c r="CN36" s="62">
        <f t="shared" si="48"/>
        <v>0.11235832379086601</v>
      </c>
      <c r="CO36" s="62">
        <f t="shared" si="49"/>
        <v>0.203354283865052</v>
      </c>
      <c r="CP36" s="62">
        <f t="shared" si="50"/>
        <v>0.16886181190134197</v>
      </c>
      <c r="CQ36" s="62">
        <f t="shared" si="51"/>
        <v>0.14844139278513699</v>
      </c>
      <c r="CR36" s="62">
        <f t="shared" si="52"/>
        <v>0.115692452134425</v>
      </c>
      <c r="CS36" s="62">
        <f t="shared" si="53"/>
        <v>2.0308324413969001E-2</v>
      </c>
      <c r="CT36" s="62">
        <f t="shared" si="54"/>
        <v>9.2571995776752306E-2</v>
      </c>
      <c r="CU36" s="84">
        <f t="shared" si="55"/>
        <v>0.27421054086065699</v>
      </c>
      <c r="CV36" s="5">
        <f t="shared" si="56"/>
        <v>4.4107885219862704</v>
      </c>
      <c r="CW36" s="5">
        <f t="shared" si="57"/>
        <v>2.4929573798948619</v>
      </c>
      <c r="CX36" s="64">
        <f t="shared" si="58"/>
        <v>0.20215375056961701</v>
      </c>
      <c r="CY36" s="62">
        <f t="shared" si="59"/>
        <v>0.25402552304591003</v>
      </c>
      <c r="CZ36" s="62">
        <f t="shared" si="60"/>
        <v>0.17022092108297315</v>
      </c>
      <c r="DA36" s="62">
        <f t="shared" si="61"/>
        <v>0.17036048730010703</v>
      </c>
      <c r="DB36" s="62">
        <f t="shared" si="62"/>
        <v>0.214046550284862</v>
      </c>
      <c r="DC36" s="62">
        <f t="shared" si="63"/>
        <v>0.21532362271781999</v>
      </c>
      <c r="DD36" s="62">
        <f t="shared" si="64"/>
        <v>0.17281672760782002</v>
      </c>
      <c r="DE36" s="62">
        <f t="shared" si="65"/>
        <v>0.13141463692318101</v>
      </c>
      <c r="DF36" s="62">
        <f t="shared" si="66"/>
        <v>0.16482115759975099</v>
      </c>
      <c r="DG36" s="62">
        <f t="shared" si="67"/>
        <v>6.9019316498137098E-2</v>
      </c>
      <c r="DH36" s="62">
        <f t="shared" si="68"/>
        <v>0.11009885366714199</v>
      </c>
      <c r="DI36" s="62">
        <f t="shared" si="69"/>
        <v>4.95808466441236E-2</v>
      </c>
      <c r="DJ36" s="62">
        <f t="shared" si="70"/>
        <v>9.8628299880668506E-3</v>
      </c>
      <c r="DK36" s="62">
        <f t="shared" si="71"/>
        <v>6.1142299690191498E-2</v>
      </c>
      <c r="DL36" s="84">
        <f t="shared" si="72"/>
        <v>0.255462455245829</v>
      </c>
      <c r="DM36" s="5">
        <f t="shared" si="73"/>
        <v>1.6441321954941399</v>
      </c>
      <c r="DN36" s="5">
        <f t="shared" si="74"/>
        <v>1.8396174344364431</v>
      </c>
      <c r="DO36" s="16">
        <f t="shared" si="75"/>
        <v>3.8791137871878001</v>
      </c>
      <c r="DP36" s="17">
        <f t="shared" si="76"/>
        <v>6.9037459018811322</v>
      </c>
      <c r="DQ36" s="17">
        <f t="shared" si="77"/>
        <v>3.4837496299305828</v>
      </c>
      <c r="DR36" s="18">
        <f t="shared" si="78"/>
        <v>3.2664318542878927</v>
      </c>
      <c r="DS36" s="8">
        <f>J36*AD36</f>
        <v>-1.3347291696266899E-2</v>
      </c>
      <c r="DT36" s="8">
        <f>K36*AE36</f>
        <v>0.25038719985408325</v>
      </c>
      <c r="DU36" s="8">
        <f>L36*AF36</f>
        <v>-3.0595762935744831E-2</v>
      </c>
      <c r="DV36" s="8">
        <f>M36*AG36</f>
        <v>-7.0786104933698649E-2</v>
      </c>
      <c r="DW36" s="19">
        <f t="shared" si="83"/>
        <v>0.53792941509646031</v>
      </c>
      <c r="DX36" s="20">
        <f t="shared" si="84"/>
        <v>2.0061615467090683</v>
      </c>
      <c r="DY36" s="20">
        <f t="shared" si="85"/>
        <v>0.41105561651669853</v>
      </c>
      <c r="DZ36" s="21">
        <f t="shared" si="86"/>
        <v>0.161110238242541</v>
      </c>
    </row>
    <row r="37" spans="1:130" s="43" customFormat="1" ht="28" customHeight="1" x14ac:dyDescent="0.15">
      <c r="A37" s="44"/>
      <c r="B37" s="45"/>
      <c r="C37" s="34"/>
      <c r="D37" s="34"/>
      <c r="E37" s="34"/>
      <c r="F37" s="34"/>
      <c r="G37" s="34"/>
      <c r="H37" s="34"/>
      <c r="I37" s="34"/>
      <c r="J37" s="35"/>
      <c r="K37" s="36"/>
      <c r="L37" s="36"/>
      <c r="M37" s="36"/>
      <c r="N37" s="36"/>
      <c r="O37" s="36"/>
      <c r="P37" s="36"/>
      <c r="Q37" s="36"/>
      <c r="R37" s="36"/>
      <c r="S37" s="36"/>
      <c r="T37" s="36"/>
      <c r="U37" s="36"/>
      <c r="V37" s="36"/>
      <c r="W37" s="36"/>
      <c r="X37" s="36"/>
      <c r="Y37" s="36"/>
      <c r="Z37" s="36"/>
      <c r="AA37" s="36"/>
      <c r="AB37" s="36"/>
      <c r="AC37" s="36"/>
      <c r="AD37" s="37"/>
      <c r="AE37" s="37"/>
      <c r="AF37" s="37"/>
      <c r="AG37" s="37"/>
      <c r="AH37" s="37"/>
      <c r="AI37" s="37"/>
      <c r="AJ37" s="37"/>
      <c r="AK37" s="37"/>
      <c r="AL37" s="37"/>
      <c r="AM37" s="37"/>
      <c r="AN37" s="37"/>
      <c r="AO37" s="37"/>
      <c r="AP37" s="37"/>
      <c r="AQ37" s="37"/>
      <c r="AR37" s="37"/>
      <c r="AS37" s="37"/>
      <c r="AT37" s="37"/>
      <c r="AU37" s="37"/>
      <c r="AV37" s="37"/>
      <c r="AW37" s="37"/>
      <c r="AX37" s="37"/>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46"/>
      <c r="DP37" s="40"/>
      <c r="DQ37" s="40"/>
      <c r="DR37" s="40"/>
      <c r="DS37" s="37"/>
      <c r="DT37" s="37"/>
      <c r="DU37" s="37"/>
      <c r="DV37" s="37"/>
      <c r="DW37" s="41"/>
      <c r="DX37" s="41"/>
      <c r="DY37" s="41"/>
      <c r="DZ37" s="41"/>
    </row>
    <row r="38" spans="1:130" s="43" customFormat="1" ht="28" customHeight="1" x14ac:dyDescent="0.15">
      <c r="A38" s="44"/>
      <c r="B38" s="45"/>
      <c r="C38" s="34"/>
      <c r="D38" s="34"/>
      <c r="E38" s="34"/>
      <c r="F38" s="34"/>
      <c r="G38" s="34"/>
      <c r="H38" s="34"/>
      <c r="I38" s="34"/>
      <c r="J38" s="35"/>
      <c r="K38" s="36"/>
      <c r="L38" s="36"/>
      <c r="M38" s="36"/>
      <c r="N38" s="36"/>
      <c r="O38" s="36"/>
      <c r="P38" s="36"/>
      <c r="Q38" s="36"/>
      <c r="R38" s="36"/>
      <c r="S38" s="36"/>
      <c r="T38" s="36"/>
      <c r="U38" s="36"/>
      <c r="V38" s="36"/>
      <c r="W38" s="36"/>
      <c r="X38" s="36"/>
      <c r="Y38" s="36"/>
      <c r="Z38" s="36"/>
      <c r="AA38" s="36"/>
      <c r="AB38" s="36"/>
      <c r="AC38" s="36"/>
      <c r="AD38" s="37"/>
      <c r="AE38" s="37"/>
      <c r="AF38" s="37"/>
      <c r="AG38" s="37"/>
      <c r="AH38" s="37"/>
      <c r="AI38" s="37"/>
      <c r="AJ38" s="37"/>
      <c r="AK38" s="37"/>
      <c r="AL38" s="37"/>
      <c r="AM38" s="37"/>
      <c r="AN38" s="37"/>
      <c r="AO38" s="37"/>
      <c r="AP38" s="37"/>
      <c r="AQ38" s="37"/>
      <c r="AR38" s="37"/>
      <c r="AS38" s="37"/>
      <c r="AT38" s="37"/>
      <c r="AU38" s="37"/>
      <c r="AV38" s="37"/>
      <c r="AW38" s="37"/>
      <c r="AX38" s="37"/>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46"/>
      <c r="DP38" s="40"/>
      <c r="DQ38" s="40"/>
      <c r="DR38" s="40"/>
      <c r="DS38" s="37"/>
      <c r="DT38" s="37"/>
      <c r="DU38" s="37"/>
      <c r="DV38" s="37"/>
      <c r="DW38" s="41"/>
      <c r="DX38" s="41"/>
      <c r="DY38" s="41"/>
      <c r="DZ38" s="41"/>
    </row>
    <row r="39" spans="1:130" s="43" customFormat="1" ht="28" customHeight="1" x14ac:dyDescent="0.15">
      <c r="A39" s="44"/>
      <c r="B39" s="47"/>
      <c r="C39" s="38"/>
      <c r="D39" s="38"/>
      <c r="E39" s="34"/>
      <c r="F39" s="34"/>
      <c r="G39" s="34"/>
      <c r="H39" s="34"/>
      <c r="I39" s="34"/>
      <c r="J39" s="35"/>
      <c r="K39" s="36"/>
      <c r="L39" s="36"/>
      <c r="M39" s="36"/>
      <c r="N39" s="36"/>
      <c r="O39" s="36"/>
      <c r="P39" s="36"/>
      <c r="Q39" s="36"/>
      <c r="R39" s="36"/>
      <c r="S39" s="36"/>
      <c r="T39" s="36"/>
      <c r="U39" s="36"/>
      <c r="V39" s="36"/>
      <c r="W39" s="36"/>
      <c r="X39" s="36"/>
      <c r="Y39" s="36"/>
      <c r="Z39" s="36"/>
      <c r="AA39" s="36"/>
      <c r="AB39" s="36"/>
      <c r="AC39" s="36"/>
      <c r="AD39" s="37"/>
      <c r="AE39" s="37"/>
      <c r="AF39" s="37"/>
      <c r="AG39" s="37"/>
      <c r="AH39" s="37"/>
      <c r="AI39" s="37"/>
      <c r="AJ39" s="37"/>
      <c r="AK39" s="37"/>
      <c r="AL39" s="37"/>
      <c r="AM39" s="37"/>
      <c r="AN39" s="37"/>
      <c r="AO39" s="37"/>
      <c r="AP39" s="37"/>
      <c r="AQ39" s="37"/>
      <c r="AR39" s="37"/>
      <c r="AS39" s="37"/>
      <c r="AT39" s="37"/>
      <c r="AU39" s="37"/>
      <c r="AV39" s="37"/>
      <c r="AW39" s="37"/>
      <c r="AX39" s="37"/>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46"/>
      <c r="DP39" s="40"/>
      <c r="DQ39" s="40"/>
      <c r="DR39" s="40"/>
      <c r="DS39" s="37"/>
      <c r="DT39" s="37"/>
      <c r="DU39" s="37"/>
      <c r="DV39" s="37"/>
      <c r="DW39" s="41"/>
      <c r="DX39" s="41"/>
      <c r="DY39" s="41"/>
      <c r="DZ39" s="41"/>
    </row>
    <row r="40" spans="1:130" s="43" customFormat="1" ht="28" customHeight="1" x14ac:dyDescent="0.15">
      <c r="A40" s="44"/>
      <c r="B40" s="45"/>
      <c r="C40" s="34"/>
      <c r="D40" s="34"/>
      <c r="E40" s="34"/>
      <c r="F40" s="34"/>
      <c r="G40" s="34"/>
      <c r="H40" s="34"/>
      <c r="I40" s="34"/>
      <c r="J40" s="35"/>
      <c r="K40" s="36"/>
      <c r="L40" s="36"/>
      <c r="M40" s="36"/>
      <c r="N40" s="36"/>
      <c r="O40" s="36"/>
      <c r="P40" s="36"/>
      <c r="Q40" s="36"/>
      <c r="R40" s="36"/>
      <c r="S40" s="36"/>
      <c r="T40" s="36"/>
      <c r="U40" s="36"/>
      <c r="V40" s="36"/>
      <c r="W40" s="36"/>
      <c r="X40" s="36"/>
      <c r="Y40" s="36"/>
      <c r="Z40" s="36"/>
      <c r="AA40" s="36"/>
      <c r="AB40" s="36"/>
      <c r="AC40" s="36"/>
      <c r="AD40" s="37"/>
      <c r="AE40" s="37"/>
      <c r="AF40" s="37"/>
      <c r="AG40" s="37"/>
      <c r="AH40" s="37"/>
      <c r="AI40" s="37"/>
      <c r="AJ40" s="37"/>
      <c r="AK40" s="37"/>
      <c r="AL40" s="37"/>
      <c r="AM40" s="37"/>
      <c r="AN40" s="37"/>
      <c r="AO40" s="37"/>
      <c r="AP40" s="37"/>
      <c r="AQ40" s="37"/>
      <c r="AR40" s="37"/>
      <c r="AS40" s="37"/>
      <c r="AT40" s="37"/>
      <c r="AU40" s="37"/>
      <c r="AV40" s="37"/>
      <c r="AW40" s="37"/>
      <c r="AX40" s="37"/>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46"/>
      <c r="DP40" s="40"/>
      <c r="DQ40" s="40"/>
      <c r="DR40" s="40"/>
      <c r="DS40" s="37"/>
      <c r="DT40" s="37"/>
      <c r="DU40" s="37"/>
      <c r="DV40" s="37"/>
      <c r="DW40" s="41"/>
      <c r="DX40" s="41"/>
      <c r="DY40" s="41"/>
      <c r="DZ40" s="41"/>
    </row>
    <row r="41" spans="1:130" s="43" customFormat="1" ht="28" customHeight="1" x14ac:dyDescent="0.15">
      <c r="A41" s="44"/>
      <c r="B41" s="45"/>
      <c r="C41" s="38"/>
      <c r="D41" s="34"/>
      <c r="E41" s="34"/>
      <c r="F41" s="34"/>
      <c r="G41" s="34"/>
      <c r="H41" s="34"/>
      <c r="I41" s="34"/>
      <c r="J41" s="35"/>
      <c r="K41" s="36"/>
      <c r="L41" s="36"/>
      <c r="M41" s="36"/>
      <c r="N41" s="36"/>
      <c r="O41" s="36"/>
      <c r="P41" s="36"/>
      <c r="Q41" s="36"/>
      <c r="R41" s="36"/>
      <c r="S41" s="36"/>
      <c r="T41" s="36"/>
      <c r="U41" s="36"/>
      <c r="V41" s="36"/>
      <c r="W41" s="36"/>
      <c r="X41" s="36"/>
      <c r="Y41" s="36"/>
      <c r="Z41" s="36"/>
      <c r="AA41" s="36"/>
      <c r="AB41" s="36"/>
      <c r="AC41" s="36"/>
      <c r="AD41" s="37"/>
      <c r="AE41" s="37"/>
      <c r="AF41" s="37"/>
      <c r="AG41" s="37"/>
      <c r="AH41" s="37"/>
      <c r="AI41" s="37"/>
      <c r="AJ41" s="37"/>
      <c r="AK41" s="37"/>
      <c r="AL41" s="37"/>
      <c r="AM41" s="37"/>
      <c r="AN41" s="37"/>
      <c r="AO41" s="37"/>
      <c r="AP41" s="37"/>
      <c r="AQ41" s="37"/>
      <c r="AR41" s="37"/>
      <c r="AS41" s="37"/>
      <c r="AT41" s="37"/>
      <c r="AU41" s="37"/>
      <c r="AV41" s="37"/>
      <c r="AW41" s="37"/>
      <c r="AX41" s="37"/>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46"/>
      <c r="DP41" s="40"/>
      <c r="DQ41" s="40"/>
      <c r="DR41" s="40"/>
      <c r="DS41" s="37"/>
      <c r="DT41" s="37"/>
      <c r="DU41" s="37"/>
      <c r="DV41" s="37"/>
      <c r="DW41" s="41"/>
      <c r="DX41" s="41"/>
      <c r="DY41" s="41"/>
      <c r="DZ41" s="41"/>
    </row>
    <row r="42" spans="1:130" s="43" customFormat="1" ht="28" customHeight="1" x14ac:dyDescent="0.15">
      <c r="A42" s="44"/>
      <c r="B42" s="45"/>
      <c r="C42" s="34"/>
      <c r="D42" s="34"/>
      <c r="E42" s="34"/>
      <c r="F42" s="34"/>
      <c r="G42" s="34"/>
      <c r="H42" s="34"/>
      <c r="I42" s="34"/>
      <c r="J42" s="35"/>
      <c r="K42" s="36"/>
      <c r="L42" s="36"/>
      <c r="M42" s="36"/>
      <c r="N42" s="36"/>
      <c r="O42" s="36"/>
      <c r="P42" s="36"/>
      <c r="Q42" s="36"/>
      <c r="R42" s="36"/>
      <c r="S42" s="36"/>
      <c r="T42" s="36"/>
      <c r="U42" s="36"/>
      <c r="V42" s="36"/>
      <c r="W42" s="36"/>
      <c r="X42" s="36"/>
      <c r="Y42" s="36"/>
      <c r="Z42" s="36"/>
      <c r="AA42" s="36"/>
      <c r="AB42" s="36"/>
      <c r="AC42" s="36"/>
      <c r="AD42" s="37"/>
      <c r="AE42" s="37"/>
      <c r="AF42" s="37"/>
      <c r="AG42" s="37"/>
      <c r="AH42" s="37"/>
      <c r="AI42" s="37"/>
      <c r="AJ42" s="37"/>
      <c r="AK42" s="37"/>
      <c r="AL42" s="37"/>
      <c r="AM42" s="37"/>
      <c r="AN42" s="37"/>
      <c r="AO42" s="37"/>
      <c r="AP42" s="37"/>
      <c r="AQ42" s="37"/>
      <c r="AR42" s="37"/>
      <c r="AS42" s="37"/>
      <c r="AT42" s="37"/>
      <c r="AU42" s="37"/>
      <c r="AV42" s="37"/>
      <c r="AW42" s="37"/>
      <c r="AX42" s="37"/>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46"/>
      <c r="DP42" s="40"/>
      <c r="DQ42" s="40"/>
      <c r="DR42" s="40"/>
      <c r="DS42" s="37"/>
      <c r="DT42" s="37"/>
      <c r="DU42" s="37"/>
      <c r="DV42" s="37"/>
      <c r="DW42" s="41"/>
      <c r="DX42" s="41"/>
      <c r="DY42" s="41"/>
      <c r="DZ42" s="41"/>
    </row>
    <row r="43" spans="1:130" s="43" customFormat="1" ht="28" customHeight="1" x14ac:dyDescent="0.15">
      <c r="A43" s="44"/>
      <c r="B43" s="47"/>
      <c r="C43" s="38"/>
      <c r="D43" s="34"/>
      <c r="E43" s="34"/>
      <c r="F43" s="34"/>
      <c r="G43" s="34"/>
      <c r="H43" s="34"/>
      <c r="I43" s="34"/>
      <c r="J43" s="35"/>
      <c r="K43" s="36"/>
      <c r="L43" s="36"/>
      <c r="M43" s="36"/>
      <c r="N43" s="36"/>
      <c r="O43" s="36"/>
      <c r="P43" s="36"/>
      <c r="Q43" s="36"/>
      <c r="R43" s="36"/>
      <c r="S43" s="36"/>
      <c r="T43" s="36"/>
      <c r="U43" s="36"/>
      <c r="V43" s="36"/>
      <c r="W43" s="36"/>
      <c r="X43" s="36"/>
      <c r="Y43" s="36"/>
      <c r="Z43" s="36"/>
      <c r="AA43" s="36"/>
      <c r="AB43" s="36"/>
      <c r="AC43" s="36"/>
      <c r="AD43" s="37"/>
      <c r="AE43" s="37"/>
      <c r="AF43" s="37"/>
      <c r="AG43" s="37"/>
      <c r="AH43" s="37"/>
      <c r="AI43" s="37"/>
      <c r="AJ43" s="37"/>
      <c r="AK43" s="37"/>
      <c r="AL43" s="37"/>
      <c r="AM43" s="37"/>
      <c r="AN43" s="37"/>
      <c r="AO43" s="37"/>
      <c r="AP43" s="37"/>
      <c r="AQ43" s="37"/>
      <c r="AR43" s="37"/>
      <c r="AS43" s="37"/>
      <c r="AT43" s="37"/>
      <c r="AU43" s="37"/>
      <c r="AV43" s="37"/>
      <c r="AW43" s="37"/>
      <c r="AX43" s="37"/>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46"/>
      <c r="DP43" s="40"/>
      <c r="DQ43" s="40"/>
      <c r="DR43" s="40"/>
      <c r="DS43" s="37"/>
      <c r="DT43" s="37"/>
      <c r="DU43" s="37"/>
      <c r="DV43" s="37"/>
      <c r="DW43" s="41"/>
      <c r="DX43" s="41"/>
      <c r="DY43" s="41"/>
      <c r="DZ43" s="41"/>
    </row>
    <row r="44" spans="1:130" s="43" customFormat="1" ht="28" customHeight="1" x14ac:dyDescent="0.15">
      <c r="A44" s="44"/>
      <c r="B44" s="45"/>
      <c r="C44" s="34"/>
      <c r="D44" s="34"/>
      <c r="E44" s="34"/>
      <c r="F44" s="34"/>
      <c r="G44" s="34"/>
      <c r="H44" s="34"/>
      <c r="I44" s="34"/>
      <c r="J44" s="35"/>
      <c r="K44" s="36"/>
      <c r="L44" s="36"/>
      <c r="M44" s="36"/>
      <c r="N44" s="36"/>
      <c r="O44" s="36"/>
      <c r="P44" s="36"/>
      <c r="Q44" s="36"/>
      <c r="R44" s="36"/>
      <c r="S44" s="36"/>
      <c r="T44" s="36"/>
      <c r="U44" s="36"/>
      <c r="V44" s="36"/>
      <c r="W44" s="36"/>
      <c r="X44" s="36"/>
      <c r="Y44" s="36"/>
      <c r="Z44" s="36"/>
      <c r="AA44" s="36"/>
      <c r="AB44" s="36"/>
      <c r="AC44" s="36"/>
      <c r="AD44" s="37"/>
      <c r="AE44" s="37"/>
      <c r="AF44" s="37"/>
      <c r="AG44" s="37"/>
      <c r="AH44" s="37"/>
      <c r="AI44" s="37"/>
      <c r="AJ44" s="37"/>
      <c r="AK44" s="37"/>
      <c r="AL44" s="37"/>
      <c r="AM44" s="37"/>
      <c r="AN44" s="37"/>
      <c r="AO44" s="37"/>
      <c r="AP44" s="37"/>
      <c r="AQ44" s="37"/>
      <c r="AR44" s="37"/>
      <c r="AS44" s="37"/>
      <c r="AT44" s="37"/>
      <c r="AU44" s="37"/>
      <c r="AV44" s="37"/>
      <c r="AW44" s="37"/>
      <c r="AX44" s="37"/>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46"/>
      <c r="DP44" s="40"/>
      <c r="DQ44" s="40"/>
      <c r="DR44" s="40"/>
      <c r="DS44" s="37"/>
      <c r="DT44" s="37"/>
      <c r="DU44" s="37"/>
      <c r="DV44" s="37"/>
      <c r="DW44" s="41"/>
      <c r="DX44" s="41"/>
      <c r="DY44" s="41"/>
      <c r="DZ44" s="41"/>
    </row>
    <row r="45" spans="1:130" s="43" customFormat="1" ht="28" customHeight="1" x14ac:dyDescent="0.15">
      <c r="A45" s="44"/>
      <c r="B45" s="47"/>
      <c r="C45" s="38"/>
      <c r="D45" s="34"/>
      <c r="E45" s="34"/>
      <c r="F45" s="34"/>
      <c r="G45" s="34"/>
      <c r="H45" s="34"/>
      <c r="I45" s="34"/>
      <c r="J45" s="35"/>
      <c r="K45" s="36"/>
      <c r="L45" s="36"/>
      <c r="M45" s="36"/>
      <c r="N45" s="36"/>
      <c r="O45" s="36"/>
      <c r="P45" s="36"/>
      <c r="Q45" s="36"/>
      <c r="R45" s="36"/>
      <c r="S45" s="36"/>
      <c r="T45" s="36"/>
      <c r="U45" s="36"/>
      <c r="V45" s="36"/>
      <c r="W45" s="36"/>
      <c r="X45" s="36"/>
      <c r="Y45" s="36"/>
      <c r="Z45" s="36"/>
      <c r="AA45" s="36"/>
      <c r="AB45" s="36"/>
      <c r="AC45" s="36"/>
      <c r="AD45" s="37"/>
      <c r="AE45" s="37"/>
      <c r="AF45" s="37"/>
      <c r="AG45" s="37"/>
      <c r="AH45" s="37"/>
      <c r="AI45" s="37"/>
      <c r="AJ45" s="37"/>
      <c r="AK45" s="37"/>
      <c r="AL45" s="37"/>
      <c r="AM45" s="37"/>
      <c r="AN45" s="37"/>
      <c r="AO45" s="37"/>
      <c r="AP45" s="37"/>
      <c r="AQ45" s="37"/>
      <c r="AR45" s="37"/>
      <c r="AS45" s="37"/>
      <c r="AT45" s="37"/>
      <c r="AU45" s="37"/>
      <c r="AV45" s="37"/>
      <c r="AW45" s="37"/>
      <c r="AX45" s="37"/>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46"/>
      <c r="DP45" s="40"/>
      <c r="DQ45" s="40"/>
      <c r="DR45" s="40"/>
      <c r="DS45" s="37"/>
      <c r="DT45" s="37"/>
      <c r="DU45" s="37"/>
      <c r="DV45" s="37"/>
      <c r="DW45" s="41"/>
      <c r="DX45" s="41"/>
      <c r="DY45" s="41"/>
      <c r="DZ45" s="41"/>
    </row>
    <row r="46" spans="1:130" s="43" customFormat="1" ht="28" customHeight="1" x14ac:dyDescent="0.15">
      <c r="A46" s="44"/>
      <c r="B46" s="45"/>
      <c r="C46" s="34"/>
      <c r="D46" s="34"/>
      <c r="E46" s="34"/>
      <c r="F46" s="34"/>
      <c r="G46" s="34"/>
      <c r="H46" s="34"/>
      <c r="I46" s="34"/>
      <c r="J46" s="35"/>
      <c r="K46" s="36"/>
      <c r="L46" s="36"/>
      <c r="M46" s="36"/>
      <c r="N46" s="36"/>
      <c r="O46" s="36"/>
      <c r="P46" s="36"/>
      <c r="Q46" s="36"/>
      <c r="R46" s="36"/>
      <c r="S46" s="36"/>
      <c r="T46" s="36"/>
      <c r="U46" s="36"/>
      <c r="V46" s="36"/>
      <c r="W46" s="36"/>
      <c r="X46" s="36"/>
      <c r="Y46" s="36"/>
      <c r="Z46" s="36"/>
      <c r="AA46" s="36"/>
      <c r="AB46" s="36"/>
      <c r="AC46" s="36"/>
      <c r="AD46" s="37"/>
      <c r="AE46" s="37"/>
      <c r="AF46" s="37"/>
      <c r="AG46" s="37"/>
      <c r="AH46" s="37"/>
      <c r="AI46" s="37"/>
      <c r="AJ46" s="37"/>
      <c r="AK46" s="37"/>
      <c r="AL46" s="37"/>
      <c r="AM46" s="37"/>
      <c r="AN46" s="37"/>
      <c r="AO46" s="37"/>
      <c r="AP46" s="37"/>
      <c r="AQ46" s="37"/>
      <c r="AR46" s="37"/>
      <c r="AS46" s="37"/>
      <c r="AT46" s="37"/>
      <c r="AU46" s="37"/>
      <c r="AV46" s="37"/>
      <c r="AW46" s="37"/>
      <c r="AX46" s="37"/>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46"/>
      <c r="DP46" s="40"/>
      <c r="DQ46" s="40"/>
      <c r="DR46" s="40"/>
      <c r="DS46" s="37"/>
      <c r="DT46" s="37"/>
      <c r="DU46" s="37"/>
      <c r="DV46" s="37"/>
      <c r="DW46" s="41"/>
      <c r="DX46" s="41"/>
      <c r="DY46" s="41"/>
      <c r="DZ46" s="41"/>
    </row>
    <row r="47" spans="1:130" s="43" customFormat="1" ht="28" customHeight="1" x14ac:dyDescent="0.15">
      <c r="A47" s="44"/>
      <c r="B47" s="45"/>
      <c r="C47" s="34"/>
      <c r="D47" s="34"/>
      <c r="E47" s="34"/>
      <c r="F47" s="34"/>
      <c r="G47" s="34"/>
      <c r="H47" s="34"/>
      <c r="I47" s="34"/>
      <c r="J47" s="35"/>
      <c r="K47" s="36"/>
      <c r="L47" s="36"/>
      <c r="M47" s="36"/>
      <c r="N47" s="36"/>
      <c r="O47" s="36"/>
      <c r="P47" s="36"/>
      <c r="Q47" s="36"/>
      <c r="R47" s="36"/>
      <c r="S47" s="36"/>
      <c r="T47" s="36"/>
      <c r="U47" s="36"/>
      <c r="V47" s="36"/>
      <c r="W47" s="36"/>
      <c r="X47" s="36"/>
      <c r="Y47" s="36"/>
      <c r="Z47" s="36"/>
      <c r="AA47" s="36"/>
      <c r="AB47" s="36"/>
      <c r="AC47" s="36"/>
      <c r="AD47" s="37"/>
      <c r="AE47" s="37"/>
      <c r="AF47" s="37"/>
      <c r="AG47" s="37"/>
      <c r="AH47" s="37"/>
      <c r="AI47" s="37"/>
      <c r="AJ47" s="37"/>
      <c r="AK47" s="37"/>
      <c r="AL47" s="37"/>
      <c r="AM47" s="37"/>
      <c r="AN47" s="37"/>
      <c r="AO47" s="37"/>
      <c r="AP47" s="37"/>
      <c r="AQ47" s="37"/>
      <c r="AR47" s="37"/>
      <c r="AS47" s="37"/>
      <c r="AT47" s="37"/>
      <c r="AU47" s="37"/>
      <c r="AV47" s="37"/>
      <c r="AW47" s="37"/>
      <c r="AX47" s="37"/>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46"/>
      <c r="DP47" s="40"/>
      <c r="DQ47" s="40"/>
      <c r="DR47" s="40"/>
      <c r="DS47" s="37"/>
      <c r="DT47" s="37"/>
      <c r="DU47" s="37"/>
      <c r="DV47" s="37"/>
      <c r="DW47" s="41"/>
      <c r="DX47" s="41"/>
      <c r="DY47" s="41"/>
      <c r="DZ47" s="41"/>
    </row>
    <row r="48" spans="1:130" s="43" customFormat="1" ht="28" customHeight="1" x14ac:dyDescent="0.15">
      <c r="A48" s="44"/>
      <c r="B48" s="45"/>
      <c r="C48" s="34"/>
      <c r="D48" s="34"/>
      <c r="E48" s="34"/>
      <c r="F48" s="34"/>
      <c r="G48" s="34"/>
      <c r="H48" s="34"/>
      <c r="I48" s="34"/>
      <c r="J48" s="35"/>
      <c r="K48" s="36"/>
      <c r="L48" s="36"/>
      <c r="M48" s="36"/>
      <c r="N48" s="36"/>
      <c r="O48" s="36"/>
      <c r="P48" s="36"/>
      <c r="Q48" s="36"/>
      <c r="R48" s="36"/>
      <c r="S48" s="36"/>
      <c r="T48" s="36"/>
      <c r="U48" s="36"/>
      <c r="V48" s="36"/>
      <c r="W48" s="36"/>
      <c r="X48" s="36"/>
      <c r="Y48" s="36"/>
      <c r="Z48" s="36"/>
      <c r="AA48" s="36"/>
      <c r="AB48" s="36"/>
      <c r="AC48" s="36"/>
      <c r="AD48" s="37"/>
      <c r="AE48" s="37"/>
      <c r="AF48" s="37"/>
      <c r="AG48" s="37"/>
      <c r="AH48" s="37"/>
      <c r="AI48" s="37"/>
      <c r="AJ48" s="37"/>
      <c r="AK48" s="37"/>
      <c r="AL48" s="37"/>
      <c r="AM48" s="37"/>
      <c r="AN48" s="37"/>
      <c r="AO48" s="37"/>
      <c r="AP48" s="37"/>
      <c r="AQ48" s="37"/>
      <c r="AR48" s="37"/>
      <c r="AS48" s="37"/>
      <c r="AT48" s="37"/>
      <c r="AU48" s="37"/>
      <c r="AV48" s="37"/>
      <c r="AW48" s="37"/>
      <c r="AX48" s="37"/>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46"/>
      <c r="DP48" s="40"/>
      <c r="DQ48" s="40"/>
      <c r="DR48" s="40"/>
      <c r="DS48" s="37"/>
      <c r="DT48" s="37"/>
      <c r="DU48" s="37"/>
      <c r="DV48" s="37"/>
      <c r="DW48" s="41"/>
      <c r="DX48" s="41"/>
      <c r="DY48" s="41"/>
      <c r="DZ48" s="41"/>
    </row>
    <row r="49" spans="1:130" s="43" customFormat="1" ht="28" customHeight="1" x14ac:dyDescent="0.15">
      <c r="A49" s="44"/>
      <c r="B49" s="45"/>
      <c r="C49" s="34"/>
      <c r="D49" s="34"/>
      <c r="E49" s="34"/>
      <c r="F49" s="34"/>
      <c r="G49" s="34"/>
      <c r="H49" s="34"/>
      <c r="I49" s="34"/>
      <c r="J49" s="35"/>
      <c r="K49" s="36"/>
      <c r="L49" s="36"/>
      <c r="M49" s="36"/>
      <c r="N49" s="36"/>
      <c r="O49" s="36"/>
      <c r="P49" s="36"/>
      <c r="Q49" s="36"/>
      <c r="R49" s="36"/>
      <c r="S49" s="36"/>
      <c r="T49" s="36"/>
      <c r="U49" s="36"/>
      <c r="V49" s="36"/>
      <c r="W49" s="36"/>
      <c r="X49" s="36"/>
      <c r="Y49" s="36"/>
      <c r="Z49" s="36"/>
      <c r="AA49" s="36"/>
      <c r="AB49" s="36"/>
      <c r="AC49" s="36"/>
      <c r="AD49" s="37"/>
      <c r="AE49" s="37"/>
      <c r="AF49" s="37"/>
      <c r="AG49" s="37"/>
      <c r="AH49" s="37"/>
      <c r="AI49" s="37"/>
      <c r="AJ49" s="37"/>
      <c r="AK49" s="37"/>
      <c r="AL49" s="37"/>
      <c r="AM49" s="37"/>
      <c r="AN49" s="37"/>
      <c r="AO49" s="37"/>
      <c r="AP49" s="37"/>
      <c r="AQ49" s="37"/>
      <c r="AR49" s="37"/>
      <c r="AS49" s="37"/>
      <c r="AT49" s="37"/>
      <c r="AU49" s="37"/>
      <c r="AV49" s="37"/>
      <c r="AW49" s="37"/>
      <c r="AX49" s="37"/>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46"/>
      <c r="DP49" s="40"/>
      <c r="DQ49" s="40"/>
      <c r="DR49" s="40"/>
      <c r="DS49" s="37"/>
      <c r="DT49" s="37"/>
      <c r="DU49" s="37"/>
      <c r="DV49" s="37"/>
      <c r="DW49" s="41"/>
      <c r="DX49" s="41"/>
      <c r="DY49" s="41"/>
      <c r="DZ49" s="41"/>
    </row>
    <row r="50" spans="1:130" s="43" customFormat="1" ht="28" customHeight="1" x14ac:dyDescent="0.15">
      <c r="A50" s="44"/>
      <c r="B50" s="45"/>
      <c r="C50" s="38"/>
      <c r="D50" s="38"/>
      <c r="E50" s="34"/>
      <c r="F50" s="34"/>
      <c r="G50" s="34"/>
      <c r="H50" s="34"/>
      <c r="I50" s="34"/>
      <c r="J50" s="35"/>
      <c r="K50" s="36"/>
      <c r="L50" s="36"/>
      <c r="M50" s="36"/>
      <c r="N50" s="36"/>
      <c r="O50" s="36"/>
      <c r="P50" s="36"/>
      <c r="Q50" s="36"/>
      <c r="R50" s="36"/>
      <c r="S50" s="36"/>
      <c r="T50" s="36"/>
      <c r="U50" s="36"/>
      <c r="V50" s="36"/>
      <c r="W50" s="36"/>
      <c r="X50" s="36"/>
      <c r="Y50" s="36"/>
      <c r="Z50" s="36"/>
      <c r="AA50" s="36"/>
      <c r="AB50" s="36"/>
      <c r="AC50" s="36"/>
      <c r="AD50" s="37"/>
      <c r="AE50" s="37"/>
      <c r="AF50" s="37"/>
      <c r="AG50" s="37"/>
      <c r="AH50" s="37"/>
      <c r="AI50" s="37"/>
      <c r="AJ50" s="37"/>
      <c r="AK50" s="37"/>
      <c r="AL50" s="37"/>
      <c r="AM50" s="37"/>
      <c r="AN50" s="37"/>
      <c r="AO50" s="37"/>
      <c r="AP50" s="37"/>
      <c r="AQ50" s="37"/>
      <c r="AR50" s="37"/>
      <c r="AS50" s="37"/>
      <c r="AT50" s="37"/>
      <c r="AU50" s="37"/>
      <c r="AV50" s="37"/>
      <c r="AW50" s="37"/>
      <c r="AX50" s="37"/>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46"/>
      <c r="DP50" s="40"/>
      <c r="DQ50" s="40"/>
      <c r="DR50" s="40"/>
      <c r="DS50" s="37"/>
      <c r="DT50" s="37"/>
      <c r="DU50" s="37"/>
      <c r="DV50" s="37"/>
      <c r="DW50" s="41"/>
      <c r="DX50" s="41"/>
      <c r="DY50" s="41"/>
      <c r="DZ50" s="41"/>
    </row>
    <row r="51" spans="1:130" s="43" customFormat="1" ht="28" customHeight="1" x14ac:dyDescent="0.15">
      <c r="A51" s="44"/>
      <c r="B51" s="45"/>
      <c r="C51" s="34"/>
      <c r="D51" s="34"/>
      <c r="E51" s="34"/>
      <c r="F51" s="34"/>
      <c r="G51" s="34"/>
      <c r="H51" s="34"/>
      <c r="I51" s="34"/>
      <c r="J51" s="35"/>
      <c r="K51" s="36"/>
      <c r="L51" s="36"/>
      <c r="M51" s="36"/>
      <c r="N51" s="36"/>
      <c r="O51" s="36"/>
      <c r="P51" s="36"/>
      <c r="Q51" s="36"/>
      <c r="R51" s="36"/>
      <c r="S51" s="36"/>
      <c r="T51" s="36"/>
      <c r="U51" s="36"/>
      <c r="V51" s="36"/>
      <c r="W51" s="36"/>
      <c r="X51" s="36"/>
      <c r="Y51" s="36"/>
      <c r="Z51" s="36"/>
      <c r="AA51" s="36"/>
      <c r="AB51" s="36"/>
      <c r="AC51" s="36"/>
      <c r="AD51" s="37"/>
      <c r="AE51" s="37"/>
      <c r="AF51" s="37"/>
      <c r="AG51" s="37"/>
      <c r="AH51" s="37"/>
      <c r="AI51" s="37"/>
      <c r="AJ51" s="37"/>
      <c r="AK51" s="37"/>
      <c r="AL51" s="37"/>
      <c r="AM51" s="37"/>
      <c r="AN51" s="37"/>
      <c r="AO51" s="37"/>
      <c r="AP51" s="37"/>
      <c r="AQ51" s="37"/>
      <c r="AR51" s="37"/>
      <c r="AS51" s="37"/>
      <c r="AT51" s="37"/>
      <c r="AU51" s="37"/>
      <c r="AV51" s="37"/>
      <c r="AW51" s="37"/>
      <c r="AX51" s="37"/>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46"/>
      <c r="DP51" s="40"/>
      <c r="DQ51" s="40"/>
      <c r="DR51" s="40"/>
      <c r="DS51" s="37"/>
      <c r="DT51" s="37"/>
      <c r="DU51" s="37"/>
      <c r="DV51" s="37"/>
      <c r="DW51" s="41"/>
      <c r="DX51" s="41"/>
      <c r="DY51" s="41"/>
      <c r="DZ51" s="41"/>
    </row>
    <row r="52" spans="1:130" s="43" customFormat="1" ht="55.5" customHeight="1" x14ac:dyDescent="0.15">
      <c r="A52" s="48"/>
      <c r="B52" s="49"/>
      <c r="C52" s="50"/>
      <c r="D52" s="50"/>
      <c r="E52" s="50"/>
      <c r="F52" s="50"/>
      <c r="G52" s="50"/>
      <c r="H52" s="50"/>
      <c r="I52" s="50"/>
      <c r="J52" s="50"/>
      <c r="K52" s="42"/>
      <c r="L52" s="42"/>
      <c r="M52" s="42"/>
      <c r="N52" s="42"/>
      <c r="O52" s="42"/>
      <c r="P52" s="42"/>
      <c r="Q52" s="42"/>
      <c r="R52" s="42"/>
      <c r="S52" s="42"/>
      <c r="T52" s="42"/>
      <c r="U52" s="42"/>
      <c r="V52" s="42"/>
      <c r="W52" s="42"/>
      <c r="X52" s="42"/>
      <c r="Y52" s="42"/>
      <c r="Z52" s="42"/>
      <c r="AA52" s="42"/>
      <c r="AB52" s="42"/>
      <c r="AC52" s="42"/>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row>
    <row r="68" spans="82:102" ht="28" customHeight="1" x14ac:dyDescent="0.15">
      <c r="CD68" t="s">
        <v>23</v>
      </c>
      <c r="CE68" t="s">
        <v>24</v>
      </c>
      <c r="CF68" t="s">
        <v>25</v>
      </c>
      <c r="CG68" t="s">
        <v>26</v>
      </c>
      <c r="CU68" t="s">
        <v>23</v>
      </c>
      <c r="CV68" t="s">
        <v>24</v>
      </c>
      <c r="CW68" t="s">
        <v>25</v>
      </c>
      <c r="CX68" t="s">
        <v>26</v>
      </c>
    </row>
    <row r="69" spans="82:102" ht="28" customHeight="1" x14ac:dyDescent="0.15">
      <c r="CD69" s="1">
        <v>0.37124006443336166</v>
      </c>
      <c r="CE69" s="1">
        <v>0.44379378796036334</v>
      </c>
      <c r="CF69" s="1">
        <v>0.20927642351796116</v>
      </c>
      <c r="CG69" s="1">
        <v>0.45761380721462469</v>
      </c>
      <c r="CU69" s="1">
        <v>0.37124006443336166</v>
      </c>
      <c r="CV69" s="1">
        <v>0.44379378796036334</v>
      </c>
      <c r="CW69" s="1">
        <v>0.20927642351796116</v>
      </c>
      <c r="CX69" s="1">
        <v>0.45761380721462469</v>
      </c>
    </row>
    <row r="70" spans="82:102" ht="28" customHeight="1" x14ac:dyDescent="0.15">
      <c r="CD70" s="1">
        <v>0.35029695534568428</v>
      </c>
      <c r="CE70" s="1">
        <v>0.34706400734387766</v>
      </c>
      <c r="CF70" s="1">
        <v>0.3534426584840869</v>
      </c>
      <c r="CG70" s="1">
        <v>0.35028684484541572</v>
      </c>
      <c r="CU70" s="1">
        <v>0.35029695534568428</v>
      </c>
      <c r="CV70" s="1">
        <v>0.34706400734387766</v>
      </c>
      <c r="CW70" s="1">
        <v>0.3534426584840869</v>
      </c>
      <c r="CX70" s="1">
        <v>0.35028684484541572</v>
      </c>
    </row>
    <row r="71" spans="82:102" ht="28" customHeight="1" x14ac:dyDescent="0.15">
      <c r="CD71" s="1">
        <v>0.22474832068160899</v>
      </c>
      <c r="CE71" s="1">
        <v>0.20635800504559335</v>
      </c>
      <c r="CF71" s="1">
        <v>0.21230702767100829</v>
      </c>
      <c r="CG71" s="1">
        <v>0.25329268553024753</v>
      </c>
      <c r="CU71" s="1">
        <v>0.22474832068160899</v>
      </c>
      <c r="CV71" s="1">
        <v>0.20635800504559335</v>
      </c>
      <c r="CW71" s="1">
        <v>0.21230702767100829</v>
      </c>
      <c r="CX71" s="1">
        <v>0.25329268553024753</v>
      </c>
    </row>
    <row r="72" spans="82:102" ht="28" customHeight="1" x14ac:dyDescent="0.15">
      <c r="CD72" s="1">
        <v>0.13897238302543888</v>
      </c>
      <c r="CE72" s="1">
        <v>0.1539865667656807</v>
      </c>
      <c r="CF72" s="1">
        <v>0.11697385828178501</v>
      </c>
      <c r="CG72" s="1">
        <v>0.14598659550694937</v>
      </c>
      <c r="CU72" s="1">
        <v>0.13897238302543888</v>
      </c>
      <c r="CV72" s="1">
        <v>0.1539865667656807</v>
      </c>
      <c r="CW72" s="1">
        <v>0.11697385828178501</v>
      </c>
      <c r="CX72" s="1">
        <v>0.14598659550694937</v>
      </c>
    </row>
    <row r="73" spans="82:102" ht="28" customHeight="1" x14ac:dyDescent="0.15">
      <c r="CD73" s="1">
        <v>0.28478498642864158</v>
      </c>
      <c r="CE73" s="1">
        <v>0.27769997400139917</v>
      </c>
      <c r="CF73" s="1">
        <v>0.28192412528593586</v>
      </c>
      <c r="CG73" s="1">
        <v>0.29396009543952883</v>
      </c>
      <c r="CU73" s="1">
        <v>0.28478498642864158</v>
      </c>
      <c r="CV73" s="1">
        <v>0.27769997400139917</v>
      </c>
      <c r="CW73" s="1">
        <v>0.28192412528593586</v>
      </c>
      <c r="CX73" s="1">
        <v>0.29396009543952883</v>
      </c>
    </row>
    <row r="74" spans="82:102" ht="28" customHeight="1" x14ac:dyDescent="0.15">
      <c r="CD74" s="1">
        <v>0.14845256669044313</v>
      </c>
      <c r="CE74" s="1">
        <v>0.16220104953462242</v>
      </c>
      <c r="CF74" s="1">
        <v>0.13236628620884511</v>
      </c>
      <c r="CG74" s="1">
        <v>0.15104958968698665</v>
      </c>
      <c r="CU74" s="1">
        <v>0.14845256669044313</v>
      </c>
      <c r="CV74" s="1">
        <v>0.16220104953462242</v>
      </c>
      <c r="CW74" s="1">
        <v>0.13236628620884511</v>
      </c>
      <c r="CX74" s="1">
        <v>0.15104958968698665</v>
      </c>
    </row>
  </sheetData>
  <sheetProtection algorithmName="SHA-512" hashValue="EWcd0IO/jNad2QsABbPZ09JW7f1InO4J06ynAOSxBP9dPTd27L8eCXOtQ6w/y09nGA3mm/zfxE1/OGL7J3rXwg==" saltValue="9ZBh9NoLHLuQuB8ean11LA==" spinCount="100000" sheet="1" objects="1" scenarios="1"/>
  <autoFilter ref="A3:DZ52" xr:uid="{7A9957E1-FCC2-D84C-A6A6-4B1AD2384F53}">
    <sortState xmlns:xlrd2="http://schemas.microsoft.com/office/spreadsheetml/2017/richdata2" ref="A4:DZ52">
      <sortCondition ref="B3:B52"/>
    </sortState>
  </autoFilter>
  <mergeCells count="7">
    <mergeCell ref="A1:A2"/>
    <mergeCell ref="B1:DZ1"/>
    <mergeCell ref="B2:E2"/>
    <mergeCell ref="J2:M2"/>
    <mergeCell ref="AD2:AG2"/>
    <mergeCell ref="DO2:DR2"/>
    <mergeCell ref="DW2:DZ2"/>
  </mergeCells>
  <conditionalFormatting sqref="K37:AC52 N5:AC10 N11:U28 W11:AC28 V12:V28 N29:AC36 J4:J51">
    <cfRule type="colorScale" priority="112">
      <colorScale>
        <cfvo type="min"/>
        <cfvo type="percentile" val="50"/>
        <cfvo type="max"/>
        <color rgb="FFF8696B"/>
        <color rgb="FFFFEB84"/>
        <color rgb="FF63BE7B"/>
      </colorScale>
    </cfRule>
  </conditionalFormatting>
  <conditionalFormatting sqref="BN52:BN1048576 DS4:DV51">
    <cfRule type="colorScale" priority="113">
      <colorScale>
        <cfvo type="min"/>
        <cfvo type="percentile" val="50"/>
        <cfvo type="max"/>
        <color rgb="FFF8696B"/>
        <color rgb="FFFFEB84"/>
        <color rgb="FF63BE7B"/>
      </colorScale>
    </cfRule>
  </conditionalFormatting>
  <conditionalFormatting sqref="M37:AC51 M4:AC4 N11:U28 W11:AC28 V12:V28 N29:AC36 N5:AC10 M5:M36">
    <cfRule type="colorScale" priority="69">
      <colorScale>
        <cfvo type="min"/>
        <cfvo type="max"/>
        <color theme="0"/>
        <color theme="5"/>
      </colorScale>
    </cfRule>
    <cfRule type="colorScale" priority="104">
      <colorScale>
        <cfvo type="min"/>
        <cfvo type="percentile" val="50"/>
        <cfvo type="max"/>
        <color rgb="FFF8696B"/>
        <color rgb="FFFFEB84"/>
        <color rgb="FF63BE7B"/>
      </colorScale>
    </cfRule>
  </conditionalFormatting>
  <conditionalFormatting sqref="J37:AC51 J4:AC4 N11:U28 W11:AC28 V12:V28 N29:AC36 N5:AC10 J5:M36">
    <cfRule type="colorScale" priority="96">
      <colorScale>
        <cfvo type="min"/>
        <cfvo type="max"/>
        <color rgb="FFFCFCFF"/>
        <color rgb="FF63BE7B"/>
      </colorScale>
    </cfRule>
  </conditionalFormatting>
  <conditionalFormatting sqref="AE4:AE51">
    <cfRule type="colorScale" priority="709">
      <colorScale>
        <cfvo type="min"/>
        <cfvo type="max"/>
        <color theme="0"/>
        <color theme="4"/>
      </colorScale>
    </cfRule>
    <cfRule type="colorScale" priority="710">
      <colorScale>
        <cfvo type="min"/>
        <cfvo type="percentile" val="50"/>
        <cfvo type="max"/>
        <color rgb="FFF8696B"/>
        <color rgb="FFFCFCFF"/>
        <color rgb="FF63BE7B"/>
      </colorScale>
    </cfRule>
  </conditionalFormatting>
  <conditionalFormatting sqref="AF4:AF51">
    <cfRule type="colorScale" priority="713">
      <colorScale>
        <cfvo type="min"/>
        <cfvo type="max"/>
        <color theme="0"/>
        <color theme="7"/>
      </colorScale>
    </cfRule>
    <cfRule type="colorScale" priority="714">
      <colorScale>
        <cfvo type="min"/>
        <cfvo type="percentile" val="50"/>
        <cfvo type="max"/>
        <color rgb="FFF8696B"/>
        <color rgb="FFFCFCFF"/>
        <color rgb="FF63BE7B"/>
      </colorScale>
    </cfRule>
  </conditionalFormatting>
  <conditionalFormatting sqref="AG4:AX51">
    <cfRule type="colorScale" priority="717">
      <colorScale>
        <cfvo type="min"/>
        <cfvo type="max"/>
        <color theme="0"/>
        <color theme="5"/>
      </colorScale>
    </cfRule>
    <cfRule type="colorScale" priority="718">
      <colorScale>
        <cfvo type="min"/>
        <cfvo type="percentile" val="50"/>
        <cfvo type="max"/>
        <color rgb="FFF8696B"/>
        <color rgb="FFFCFCFF"/>
        <color rgb="FF63BE7B"/>
      </colorScale>
    </cfRule>
  </conditionalFormatting>
  <conditionalFormatting sqref="AD4:AD51">
    <cfRule type="colorScale" priority="721">
      <colorScale>
        <cfvo type="min"/>
        <cfvo type="max"/>
        <color rgb="FFFCFCFF"/>
        <color rgb="FF63BE7B"/>
      </colorScale>
    </cfRule>
    <cfRule type="colorScale" priority="722">
      <colorScale>
        <cfvo type="min"/>
        <cfvo type="percentile" val="50"/>
        <cfvo type="max"/>
        <color rgb="FFF8696B"/>
        <color rgb="FFFCFCFF"/>
        <color rgb="FF63BE7B"/>
      </colorScale>
    </cfRule>
  </conditionalFormatting>
  <conditionalFormatting sqref="DR4:DR51">
    <cfRule type="colorScale" priority="725">
      <colorScale>
        <cfvo type="min"/>
        <cfvo type="max"/>
        <color theme="0"/>
        <color theme="5"/>
      </colorScale>
    </cfRule>
    <cfRule type="colorScale" priority="726">
      <colorScale>
        <cfvo type="min"/>
        <cfvo type="max"/>
        <color rgb="FFFCFCFF"/>
        <color rgb="FF63BE7B"/>
      </colorScale>
    </cfRule>
    <cfRule type="colorScale" priority="727">
      <colorScale>
        <cfvo type="min"/>
        <cfvo type="percentile" val="50"/>
        <cfvo type="max"/>
        <color rgb="FFF8696B"/>
        <color rgb="FFFCFCFF"/>
        <color rgb="FF63BE7B"/>
      </colorScale>
    </cfRule>
  </conditionalFormatting>
  <conditionalFormatting sqref="DS4:DS51">
    <cfRule type="colorScale" priority="731">
      <colorScale>
        <cfvo type="min"/>
        <cfvo type="percentile" val="50"/>
        <cfvo type="max"/>
        <color rgb="FFF8696B"/>
        <color rgb="FFFFEB84"/>
        <color rgb="FF63BE7B"/>
      </colorScale>
    </cfRule>
  </conditionalFormatting>
  <conditionalFormatting sqref="DT4:DT51">
    <cfRule type="colorScale" priority="733">
      <colorScale>
        <cfvo type="min"/>
        <cfvo type="percentile" val="50"/>
        <cfvo type="max"/>
        <color rgb="FFF8696B"/>
        <color rgb="FFFFEB84"/>
        <color rgb="FF63BE7B"/>
      </colorScale>
    </cfRule>
  </conditionalFormatting>
  <conditionalFormatting sqref="DU4:DU51">
    <cfRule type="colorScale" priority="735">
      <colorScale>
        <cfvo type="min"/>
        <cfvo type="percentile" val="50"/>
        <cfvo type="max"/>
        <color rgb="FFF8696B"/>
        <color rgb="FFFFEB84"/>
        <color rgb="FF63BE7B"/>
      </colorScale>
    </cfRule>
  </conditionalFormatting>
  <conditionalFormatting sqref="DV4:DV51">
    <cfRule type="colorScale" priority="737">
      <colorScale>
        <cfvo type="min"/>
        <cfvo type="percentile" val="50"/>
        <cfvo type="max"/>
        <color rgb="FFF8696B"/>
        <color rgb="FFFFEB84"/>
        <color rgb="FF63BE7B"/>
      </colorScale>
    </cfRule>
  </conditionalFormatting>
  <conditionalFormatting sqref="DW4:DZ51">
    <cfRule type="colorScale" priority="739">
      <colorScale>
        <cfvo type="min"/>
        <cfvo type="percentile" val="50"/>
        <cfvo type="max"/>
        <color rgb="FFF8696B"/>
        <color rgb="FFFFEB84"/>
        <color rgb="FF63BE7B"/>
      </colorScale>
    </cfRule>
  </conditionalFormatting>
  <conditionalFormatting sqref="DS4:DV51 DO4:DO51">
    <cfRule type="colorScale" priority="741">
      <colorScale>
        <cfvo type="min"/>
        <cfvo type="percentile" val="50"/>
        <cfvo type="max"/>
        <color rgb="FFF8696B"/>
        <color rgb="FFFFEB84"/>
        <color rgb="FF63BE7B"/>
      </colorScale>
    </cfRule>
  </conditionalFormatting>
  <conditionalFormatting sqref="K4:K51">
    <cfRule type="colorScale" priority="745">
      <colorScale>
        <cfvo type="min"/>
        <cfvo type="max"/>
        <color theme="0"/>
        <color theme="4"/>
      </colorScale>
    </cfRule>
    <cfRule type="colorScale" priority="746">
      <colorScale>
        <cfvo type="min"/>
        <cfvo type="max"/>
        <color theme="0"/>
        <color rgb="FF0070C0"/>
      </colorScale>
    </cfRule>
    <cfRule type="colorScale" priority="747">
      <colorScale>
        <cfvo type="min"/>
        <cfvo type="percentile" val="50"/>
        <cfvo type="max"/>
        <color rgb="FFF8696B"/>
        <color rgb="FFFFEB84"/>
        <color rgb="FF63BE7B"/>
      </colorScale>
    </cfRule>
  </conditionalFormatting>
  <conditionalFormatting sqref="L4:L51">
    <cfRule type="colorScale" priority="751">
      <colorScale>
        <cfvo type="min"/>
        <cfvo type="max"/>
        <color theme="0"/>
        <color theme="7"/>
      </colorScale>
    </cfRule>
    <cfRule type="colorScale" priority="752">
      <colorScale>
        <cfvo type="min"/>
        <cfvo type="percentile" val="50"/>
        <cfvo type="max"/>
        <color rgb="FFF8696B"/>
        <color rgb="FFFFEB84"/>
        <color rgb="FF63BE7B"/>
      </colorScale>
    </cfRule>
  </conditionalFormatting>
  <conditionalFormatting sqref="B4:B51">
    <cfRule type="colorScale" priority="755">
      <colorScale>
        <cfvo type="min"/>
        <cfvo type="max"/>
        <color rgb="FF63BE7B"/>
        <color rgb="FFFCFCFF"/>
      </colorScale>
    </cfRule>
    <cfRule type="colorScale" priority="756">
      <colorScale>
        <cfvo type="min"/>
        <cfvo type="percentile" val="50"/>
        <cfvo type="max"/>
        <color rgb="FF63BE7B"/>
        <color rgb="FFFFEB84"/>
        <color rgb="FFF8696B"/>
      </colorScale>
    </cfRule>
  </conditionalFormatting>
  <conditionalFormatting sqref="C4:C51">
    <cfRule type="colorScale" priority="759">
      <colorScale>
        <cfvo type="min"/>
        <cfvo type="max"/>
        <color theme="4"/>
        <color theme="0"/>
      </colorScale>
    </cfRule>
    <cfRule type="colorScale" priority="760">
      <colorScale>
        <cfvo type="min"/>
        <cfvo type="max"/>
        <color rgb="FF0070C0"/>
        <color theme="0"/>
      </colorScale>
    </cfRule>
    <cfRule type="colorScale" priority="761">
      <colorScale>
        <cfvo type="min"/>
        <cfvo type="max"/>
        <color rgb="FF63BE7B"/>
        <color rgb="FFFCFCFF"/>
      </colorScale>
    </cfRule>
    <cfRule type="colorScale" priority="762">
      <colorScale>
        <cfvo type="min"/>
        <cfvo type="percentile" val="50"/>
        <cfvo type="max"/>
        <color rgb="FF63BE7B"/>
        <color rgb="FFFFEB84"/>
        <color rgb="FFF8696B"/>
      </colorScale>
    </cfRule>
  </conditionalFormatting>
  <conditionalFormatting sqref="D4:D51">
    <cfRule type="colorScale" priority="767">
      <colorScale>
        <cfvo type="min"/>
        <cfvo type="max"/>
        <color theme="7"/>
        <color theme="0"/>
      </colorScale>
    </cfRule>
    <cfRule type="colorScale" priority="768">
      <colorScale>
        <cfvo type="min"/>
        <cfvo type="percentile" val="50"/>
        <cfvo type="max"/>
        <color rgb="FF63BE7B"/>
        <color rgb="FFFFEB84"/>
        <color rgb="FFF8696B"/>
      </colorScale>
    </cfRule>
  </conditionalFormatting>
  <conditionalFormatting sqref="E4:E51">
    <cfRule type="colorScale" priority="771">
      <colorScale>
        <cfvo type="min"/>
        <cfvo type="max"/>
        <color theme="5"/>
        <color theme="0"/>
      </colorScale>
    </cfRule>
    <cfRule type="colorScale" priority="772">
      <colorScale>
        <cfvo type="min"/>
        <cfvo type="percentile" val="50"/>
        <cfvo type="max"/>
        <color rgb="FF63BE7B"/>
        <color rgb="FFFFEB84"/>
        <color rgb="FFF8696B"/>
      </colorScale>
    </cfRule>
  </conditionalFormatting>
  <conditionalFormatting sqref="B4:E51">
    <cfRule type="colorScale" priority="775">
      <colorScale>
        <cfvo type="min"/>
        <cfvo type="max"/>
        <color rgb="FF63BE7B"/>
        <color rgb="FFFCFCFF"/>
      </colorScale>
    </cfRule>
  </conditionalFormatting>
  <conditionalFormatting sqref="AD4:AX51">
    <cfRule type="colorScale" priority="777">
      <colorScale>
        <cfvo type="min"/>
        <cfvo type="percentile" val="50"/>
        <cfvo type="max"/>
        <color rgb="FFF8696B"/>
        <color rgb="FFFCFCFF"/>
        <color rgb="FF63BE7B"/>
      </colorScale>
    </cfRule>
    <cfRule type="colorScale" priority="778">
      <colorScale>
        <cfvo type="min"/>
        <cfvo type="max"/>
        <color rgb="FFFCFCFF"/>
        <color rgb="FF63BE7B"/>
      </colorScale>
    </cfRule>
  </conditionalFormatting>
  <conditionalFormatting sqref="DW4:DW51">
    <cfRule type="colorScale" priority="781">
      <colorScale>
        <cfvo type="min"/>
        <cfvo type="max"/>
        <color rgb="FFFCFCFF"/>
        <color rgb="FF63BE7B"/>
      </colorScale>
    </cfRule>
  </conditionalFormatting>
  <conditionalFormatting sqref="DX4:DX51">
    <cfRule type="colorScale" priority="783">
      <colorScale>
        <cfvo type="min"/>
        <cfvo type="max"/>
        <color theme="0"/>
        <color theme="4"/>
      </colorScale>
    </cfRule>
    <cfRule type="colorScale" priority="784">
      <colorScale>
        <cfvo type="min"/>
        <cfvo type="max"/>
        <color rgb="FFFCFCFF"/>
        <color rgb="FF63BE7B"/>
      </colorScale>
    </cfRule>
  </conditionalFormatting>
  <conditionalFormatting sqref="DY4:DY51">
    <cfRule type="colorScale" priority="787">
      <colorScale>
        <cfvo type="min"/>
        <cfvo type="max"/>
        <color theme="0"/>
        <color theme="7"/>
      </colorScale>
    </cfRule>
    <cfRule type="colorScale" priority="788">
      <colorScale>
        <cfvo type="min"/>
        <cfvo type="max"/>
        <color theme="0"/>
        <color rgb="FFFFC000"/>
      </colorScale>
    </cfRule>
    <cfRule type="colorScale" priority="789">
      <colorScale>
        <cfvo type="min"/>
        <cfvo type="max"/>
        <color rgb="FFFCFCFF"/>
        <color rgb="FF63BE7B"/>
      </colorScale>
    </cfRule>
  </conditionalFormatting>
  <conditionalFormatting sqref="DZ4:DZ51">
    <cfRule type="colorScale" priority="793">
      <colorScale>
        <cfvo type="min"/>
        <cfvo type="max"/>
        <color theme="0"/>
        <color theme="5"/>
      </colorScale>
    </cfRule>
    <cfRule type="colorScale" priority="794">
      <colorScale>
        <cfvo type="min"/>
        <cfvo type="max"/>
        <color rgb="FFFCFCFF"/>
        <color rgb="FF63BE7B"/>
      </colorScale>
    </cfRule>
  </conditionalFormatting>
  <conditionalFormatting sqref="DP4:DP51">
    <cfRule type="colorScale" priority="797">
      <colorScale>
        <cfvo type="min"/>
        <cfvo type="max"/>
        <color theme="0"/>
        <color theme="4"/>
      </colorScale>
    </cfRule>
    <cfRule type="colorScale" priority="798">
      <colorScale>
        <cfvo type="min"/>
        <cfvo type="max"/>
        <color rgb="FFFCFCFF"/>
        <color rgb="FF63BE7B"/>
      </colorScale>
    </cfRule>
    <cfRule type="colorScale" priority="799">
      <colorScale>
        <cfvo type="min"/>
        <cfvo type="percentile" val="50"/>
        <cfvo type="max"/>
        <color rgb="FFF8696B"/>
        <color rgb="FFFCFCFF"/>
        <color rgb="FF63BE7B"/>
      </colorScale>
    </cfRule>
  </conditionalFormatting>
  <conditionalFormatting sqref="DO4:DO51">
    <cfRule type="colorScale" priority="803">
      <colorScale>
        <cfvo type="min"/>
        <cfvo type="max"/>
        <color rgb="FFFCFCFF"/>
        <color rgb="FF63BE7B"/>
      </colorScale>
    </cfRule>
    <cfRule type="colorScale" priority="804">
      <colorScale>
        <cfvo type="min"/>
        <cfvo type="percentile" val="50"/>
        <cfvo type="max"/>
        <color rgb="FF63BE7B"/>
        <color rgb="FFFCFCFF"/>
        <color rgb="FFF8696B"/>
      </colorScale>
    </cfRule>
  </conditionalFormatting>
  <conditionalFormatting sqref="DQ4:DQ51">
    <cfRule type="colorScale" priority="807">
      <colorScale>
        <cfvo type="min"/>
        <cfvo type="max"/>
        <color theme="0"/>
        <color theme="7"/>
      </colorScale>
    </cfRule>
    <cfRule type="colorScale" priority="808">
      <colorScale>
        <cfvo type="min"/>
        <cfvo type="max"/>
        <color rgb="FFFCFCFF"/>
        <color rgb="FF63BE7B"/>
      </colorScale>
    </cfRule>
    <cfRule type="colorScale" priority="809">
      <colorScale>
        <cfvo type="min"/>
        <cfvo type="percentile" val="50"/>
        <cfvo type="max"/>
        <color rgb="FFF8696B"/>
        <color rgb="FFFCFCFF"/>
        <color rgb="FF63BE7B"/>
      </colorScale>
    </cfRule>
  </conditionalFormatting>
  <conditionalFormatting sqref="AY4:BM36">
    <cfRule type="colorScale" priority="813">
      <colorScale>
        <cfvo type="min"/>
        <cfvo type="max"/>
        <color theme="0"/>
        <color theme="5"/>
      </colorScale>
    </cfRule>
    <cfRule type="colorScale" priority="814">
      <colorScale>
        <cfvo type="min"/>
        <cfvo type="percentile" val="50"/>
        <cfvo type="max"/>
        <color rgb="FFF8696B"/>
        <color rgb="FFFCFCFF"/>
        <color rgb="FF63BE7B"/>
      </colorScale>
    </cfRule>
  </conditionalFormatting>
  <conditionalFormatting sqref="AY4:BM36">
    <cfRule type="colorScale" priority="817">
      <colorScale>
        <cfvo type="min"/>
        <cfvo type="percentile" val="50"/>
        <cfvo type="max"/>
        <color rgb="FFF8696B"/>
        <color rgb="FFFCFCFF"/>
        <color rgb="FF63BE7B"/>
      </colorScale>
    </cfRule>
    <cfRule type="colorScale" priority="818">
      <colorScale>
        <cfvo type="min"/>
        <cfvo type="max"/>
        <color rgb="FFFCFCFF"/>
        <color rgb="FF63BE7B"/>
      </colorScale>
    </cfRule>
  </conditionalFormatting>
  <conditionalFormatting sqref="J4:J36">
    <cfRule type="colorScale" priority="15">
      <colorScale>
        <cfvo type="min"/>
        <cfvo type="max"/>
        <color rgb="FFFCFCFF"/>
        <color rgb="FF63BE7B"/>
      </colorScale>
    </cfRule>
  </conditionalFormatting>
  <conditionalFormatting sqref="DO4:DO36">
    <cfRule type="colorScale" priority="5">
      <colorScale>
        <cfvo type="min"/>
        <cfvo type="max"/>
        <color rgb="FFFCFCFF"/>
        <color rgb="FF63BE7B"/>
      </colorScale>
    </cfRule>
  </conditionalFormatting>
  <conditionalFormatting sqref="M4:M36">
    <cfRule type="colorScale" priority="833">
      <colorScale>
        <cfvo type="min"/>
        <cfvo type="max"/>
        <color theme="0"/>
        <color theme="5"/>
      </colorScale>
    </cfRule>
    <cfRule type="colorScale" priority="8">
      <colorScale>
        <cfvo type="min"/>
        <cfvo type="max"/>
        <color theme="0"/>
        <color theme="5"/>
      </colorScale>
    </cfRule>
  </conditionalFormatting>
  <conditionalFormatting sqref="L4:L36">
    <cfRule type="colorScale" priority="13">
      <colorScale>
        <cfvo type="min"/>
        <cfvo type="max"/>
        <color rgb="FFFCFCFF"/>
        <color rgb="FF63BE7B"/>
      </colorScale>
    </cfRule>
    <cfRule type="colorScale" priority="9">
      <colorScale>
        <cfvo type="min"/>
        <cfvo type="max"/>
        <color theme="0"/>
        <color theme="7"/>
      </colorScale>
    </cfRule>
  </conditionalFormatting>
  <conditionalFormatting sqref="BP4:CD36">
    <cfRule type="colorScale" priority="24">
      <colorScale>
        <cfvo type="min"/>
        <cfvo type="max"/>
        <color theme="0"/>
        <color theme="5"/>
      </colorScale>
    </cfRule>
    <cfRule type="colorScale" priority="25">
      <colorScale>
        <cfvo type="min"/>
        <cfvo type="percentile" val="50"/>
        <cfvo type="max"/>
        <color rgb="FFF8696B"/>
        <color rgb="FFFCFCFF"/>
        <color rgb="FF63BE7B"/>
      </colorScale>
    </cfRule>
  </conditionalFormatting>
  <conditionalFormatting sqref="BP4:CD36">
    <cfRule type="colorScale" priority="26">
      <colorScale>
        <cfvo type="min"/>
        <cfvo type="percentile" val="50"/>
        <cfvo type="max"/>
        <color rgb="FFF8696B"/>
        <color rgb="FFFCFCFF"/>
        <color rgb="FF63BE7B"/>
      </colorScale>
    </cfRule>
    <cfRule type="colorScale" priority="27">
      <colorScale>
        <cfvo type="min"/>
        <cfvo type="max"/>
        <color rgb="FFFCFCFF"/>
        <color rgb="FF63BE7B"/>
      </colorScale>
    </cfRule>
  </conditionalFormatting>
  <conditionalFormatting sqref="CG4:CU36">
    <cfRule type="colorScale" priority="20">
      <colorScale>
        <cfvo type="min"/>
        <cfvo type="max"/>
        <color theme="0"/>
        <color theme="5"/>
      </colorScale>
    </cfRule>
    <cfRule type="colorScale" priority="21">
      <colorScale>
        <cfvo type="min"/>
        <cfvo type="percentile" val="50"/>
        <cfvo type="max"/>
        <color rgb="FFF8696B"/>
        <color rgb="FFFCFCFF"/>
        <color rgb="FF63BE7B"/>
      </colorScale>
    </cfRule>
  </conditionalFormatting>
  <conditionalFormatting sqref="CG4:CU36">
    <cfRule type="colorScale" priority="22">
      <colorScale>
        <cfvo type="min"/>
        <cfvo type="percentile" val="50"/>
        <cfvo type="max"/>
        <color rgb="FFF8696B"/>
        <color rgb="FFFCFCFF"/>
        <color rgb="FF63BE7B"/>
      </colorScale>
    </cfRule>
    <cfRule type="colorScale" priority="23">
      <colorScale>
        <cfvo type="min"/>
        <cfvo type="max"/>
        <color rgb="FFFCFCFF"/>
        <color rgb="FF63BE7B"/>
      </colorScale>
    </cfRule>
  </conditionalFormatting>
  <conditionalFormatting sqref="CX4:DL36">
    <cfRule type="colorScale" priority="16">
      <colorScale>
        <cfvo type="min"/>
        <cfvo type="max"/>
        <color theme="0"/>
        <color theme="5"/>
      </colorScale>
    </cfRule>
    <cfRule type="colorScale" priority="17">
      <colorScale>
        <cfvo type="min"/>
        <cfvo type="percentile" val="50"/>
        <cfvo type="max"/>
        <color rgb="FFF8696B"/>
        <color rgb="FFFCFCFF"/>
        <color rgb="FF63BE7B"/>
      </colorScale>
    </cfRule>
  </conditionalFormatting>
  <conditionalFormatting sqref="CX4:DL36">
    <cfRule type="colorScale" priority="18">
      <colorScale>
        <cfvo type="min"/>
        <cfvo type="percentile" val="50"/>
        <cfvo type="max"/>
        <color rgb="FFF8696B"/>
        <color rgb="FFFCFCFF"/>
        <color rgb="FF63BE7B"/>
      </colorScale>
    </cfRule>
    <cfRule type="colorScale" priority="19">
      <colorScale>
        <cfvo type="min"/>
        <cfvo type="max"/>
        <color rgb="FFFCFCFF"/>
        <color rgb="FF63BE7B"/>
      </colorScale>
    </cfRule>
  </conditionalFormatting>
  <conditionalFormatting sqref="K4:K36">
    <cfRule type="colorScale" priority="12">
      <colorScale>
        <cfvo type="min"/>
        <cfvo type="max"/>
        <color rgb="FFFCFCFF"/>
        <color rgb="FFF8696B"/>
      </colorScale>
    </cfRule>
    <cfRule type="colorScale" priority="11">
      <colorScale>
        <cfvo type="min"/>
        <cfvo type="max"/>
        <color rgb="FFEEEDEC"/>
        <color theme="3"/>
      </colorScale>
    </cfRule>
    <cfRule type="colorScale" priority="10">
      <colorScale>
        <cfvo type="min"/>
        <cfvo type="max"/>
        <color theme="0"/>
        <color theme="4"/>
      </colorScale>
    </cfRule>
  </conditionalFormatting>
  <conditionalFormatting sqref="AD4:AD36">
    <cfRule type="colorScale" priority="7">
      <colorScale>
        <cfvo type="min"/>
        <cfvo type="max"/>
        <color rgb="FFFCFCFF"/>
        <color rgb="FF63BE7B"/>
      </colorScale>
    </cfRule>
  </conditionalFormatting>
  <conditionalFormatting sqref="AG4:AG36">
    <cfRule type="colorScale" priority="6">
      <colorScale>
        <cfvo type="min"/>
        <cfvo type="max"/>
        <color theme="0"/>
        <color theme="5"/>
      </colorScale>
    </cfRule>
  </conditionalFormatting>
  <conditionalFormatting sqref="DW4:DW36">
    <cfRule type="colorScale" priority="4">
      <colorScale>
        <cfvo type="min"/>
        <cfvo type="max"/>
        <color rgb="FFFCFCFF"/>
        <color rgb="FF63BE7B"/>
      </colorScale>
    </cfRule>
  </conditionalFormatting>
  <conditionalFormatting sqref="DX4:DX36">
    <cfRule type="colorScale" priority="3">
      <colorScale>
        <cfvo type="min"/>
        <cfvo type="max"/>
        <color theme="0"/>
        <color theme="4"/>
      </colorScale>
    </cfRule>
  </conditionalFormatting>
  <conditionalFormatting sqref="DY4:DY36">
    <cfRule type="colorScale" priority="2">
      <colorScale>
        <cfvo type="min"/>
        <cfvo type="max"/>
        <color theme="0"/>
        <color theme="7"/>
      </colorScale>
    </cfRule>
  </conditionalFormatting>
  <conditionalFormatting sqref="DZ4:DZ36">
    <cfRule type="colorScale" priority="1">
      <colorScale>
        <cfvo type="min"/>
        <cfvo type="max"/>
        <color theme="0"/>
        <color theme="5"/>
      </colorScale>
    </cfRule>
  </conditionalFormatting>
  <pageMargins left="0.74803149606299213" right="0.6692913385826772" top="0.51181102362204722" bottom="0.74803149606299213" header="0.51181102362204722" footer="0.43307086614173229"/>
  <pageSetup orientation="landscape" r:id="rId1"/>
  <headerFooter alignWithMargins="0">
    <oddFooter>&amp;L&amp;7Page &amp;P of &amp;N
&amp;D</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AF7363A72EAB40B41C6F07FA9D0FB3" ma:contentTypeVersion="13" ma:contentTypeDescription="Create a new document." ma:contentTypeScope="" ma:versionID="a0d9e9c43726a7657f8b4bdec7766643">
  <xsd:schema xmlns:xsd="http://www.w3.org/2001/XMLSchema" xmlns:xs="http://www.w3.org/2001/XMLSchema" xmlns:p="http://schemas.microsoft.com/office/2006/metadata/properties" xmlns:ns2="0b1f5856-d403-4699-9efa-bb6aaf0ddb08" xmlns:ns3="96067572-703f-4e35-a7ef-9b537399ac63" targetNamespace="http://schemas.microsoft.com/office/2006/metadata/properties" ma:root="true" ma:fieldsID="c1c8d31a626e7dfed131b4408bacba69" ns2:_="" ns3:_="">
    <xsd:import namespace="0b1f5856-d403-4699-9efa-bb6aaf0ddb08"/>
    <xsd:import namespace="96067572-703f-4e35-a7ef-9b537399ac6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1f5856-d403-4699-9efa-bb6aaf0ddb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6067572-703f-4e35-a7ef-9b537399ac6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D9D064-6BB9-43B4-8608-64571317606B}">
  <ds:schemaRefs>
    <ds:schemaRef ds:uri="http://schemas.microsoft.com/sharepoint/v3/contenttype/forms"/>
  </ds:schemaRefs>
</ds:datastoreItem>
</file>

<file path=customXml/itemProps2.xml><?xml version="1.0" encoding="utf-8"?>
<ds:datastoreItem xmlns:ds="http://schemas.openxmlformats.org/officeDocument/2006/customXml" ds:itemID="{E3D1B1BA-EAD0-407B-8461-9A5A8EBB50A6}">
  <ds:schemaRefs>
    <ds:schemaRef ds:uri="96067572-703f-4e35-a7ef-9b537399ac63"/>
    <ds:schemaRef ds:uri="http://purl.org/dc/terms/"/>
    <ds:schemaRef ds:uri="http://schemas.microsoft.com/office/2006/metadata/properties"/>
    <ds:schemaRef ds:uri="http://schemas.microsoft.com/office/2006/documentManagement/types"/>
    <ds:schemaRef ds:uri="http://purl.org/dc/dcmitype/"/>
    <ds:schemaRef ds:uri="http://purl.org/dc/elements/1.1/"/>
    <ds:schemaRef ds:uri="http://www.w3.org/XML/1998/namespace"/>
    <ds:schemaRef ds:uri="http://schemas.microsoft.com/office/infopath/2007/PartnerControls"/>
    <ds:schemaRef ds:uri="http://schemas.openxmlformats.org/package/2006/metadata/core-properties"/>
    <ds:schemaRef ds:uri="0b1f5856-d403-4699-9efa-bb6aaf0ddb08"/>
  </ds:schemaRefs>
</ds:datastoreItem>
</file>

<file path=customXml/itemProps3.xml><?xml version="1.0" encoding="utf-8"?>
<ds:datastoreItem xmlns:ds="http://schemas.openxmlformats.org/officeDocument/2006/customXml" ds:itemID="{45A04F32-26CD-4F24-ADBD-5C31BF8C2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1f5856-d403-4699-9efa-bb6aaf0ddb08"/>
    <ds:schemaRef ds:uri="96067572-703f-4e35-a7ef-9b537399ac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UTPOP Power Rankings</vt:lpstr>
      <vt:lpstr>'UTPOP Power Rankings'!Print_Titles</vt:lpstr>
    </vt:vector>
  </TitlesOfParts>
  <Manager/>
  <Company>MarketSight®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MarketSight®</dc:subject>
  <dc:creator>MarketSight®</dc:creator>
  <cp:keywords/>
  <dc:description/>
  <cp:lastModifiedBy>Veronica Sutliff</cp:lastModifiedBy>
  <cp:revision/>
  <dcterms:created xsi:type="dcterms:W3CDTF">2003-11-05T22:30:59Z</dcterms:created>
  <dcterms:modified xsi:type="dcterms:W3CDTF">2021-12-15T19:22:11Z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vt:bool>false</vt:bool>
  </property>
  <property fmtid="{D5CDD505-2E9C-101B-9397-08002B2CF9AE}" pid="3" name="ContentTypeId">
    <vt:lpwstr>0x010100DAAF7363A72EAB40B41C6F07FA9D0FB3</vt:lpwstr>
  </property>
</Properties>
</file>