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213"/>
  <workbookPr filterPrivacy="1" showInkAnnotation="0" codeName="ThisWorkbook" autoCompressPictures="0"/>
  <xr:revisionPtr revIDLastSave="0" documentId="13_ncr:10001_{65672F9D-AC08-B849-B393-BBC380D9A676}" xr6:coauthVersionLast="46" xr6:coauthVersionMax="46" xr10:uidLastSave="{00000000-0000-0000-0000-000000000000}"/>
  <bookViews>
    <workbookView xWindow="0" yWindow="460" windowWidth="51200" windowHeight="27480" tabRatio="500" xr2:uid="{00000000-000D-0000-FFFF-FFFF00000000}"/>
  </bookViews>
  <sheets>
    <sheet name="Welcome!" sheetId="4" r:id="rId1"/>
    <sheet name="COST COMPARISON" sheetId="1" r:id="rId2"/>
    <sheet name="COST SUMMARY" sheetId="3" r:id="rId3"/>
    <sheet name="WORK TIME CALCULATOR" sheetId="2"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D7" i="3" l="1"/>
  <c r="C17" i="3"/>
  <c r="D45" i="1"/>
  <c r="D13" i="3" s="1"/>
  <c r="D55" i="1"/>
  <c r="D56" i="1" s="1"/>
  <c r="D16" i="1"/>
  <c r="C16" i="1"/>
  <c r="D6" i="3" l="1"/>
  <c r="D63" i="1"/>
  <c r="D31" i="1"/>
  <c r="D12" i="3" s="1"/>
  <c r="D12" i="1"/>
  <c r="D13" i="1" s="1"/>
  <c r="D17" i="1" s="1"/>
  <c r="D5" i="3" s="1"/>
  <c r="D8" i="3" l="1"/>
  <c r="D17" i="3"/>
  <c r="C12" i="1"/>
  <c r="C17" i="1" s="1"/>
  <c r="C5" i="3" s="1"/>
  <c r="D22" i="3" l="1"/>
  <c r="D20" i="3"/>
  <c r="C18" i="3"/>
  <c r="C20" i="3"/>
  <c r="C8" i="3"/>
  <c r="C25" i="2"/>
  <c r="C30" i="2" s="1"/>
  <c r="C31" i="2" s="1"/>
  <c r="C40" i="2" s="1"/>
  <c r="C41" i="2" s="1"/>
  <c r="C9" i="3" l="1"/>
  <c r="C22" i="3"/>
  <c r="C21" i="3"/>
  <c r="C32" i="2"/>
  <c r="C36" i="2" l="1"/>
  <c r="C37" i="2" s="1"/>
  <c r="C33" i="2"/>
</calcChain>
</file>

<file path=xl/sharedStrings.xml><?xml version="1.0" encoding="utf-8"?>
<sst xmlns="http://schemas.openxmlformats.org/spreadsheetml/2006/main" count="203" uniqueCount="160">
  <si>
    <t>Traditional</t>
  </si>
  <si>
    <t>SERVICE MANAGEMENT VARIABLES</t>
  </si>
  <si>
    <t>Amount of Tickets / month</t>
  </si>
  <si>
    <t>pcs/month</t>
  </si>
  <si>
    <t>Amount of Tickets handled or created manually (% of total amount)</t>
  </si>
  <si>
    <t>Personnel Cost / person</t>
  </si>
  <si>
    <t>€/person/hour</t>
  </si>
  <si>
    <t>persons</t>
  </si>
  <si>
    <t>-  End-Customers are calling or emailing Service Desk requesting their Service Request statuses</t>
  </si>
  <si>
    <t>- Lots of new useless tickets are automatically created (reporting impossible, KPI's are wrong)</t>
  </si>
  <si>
    <t>TYPICAL MANUAL TASKS</t>
  </si>
  <si>
    <t>Create ticket from email to Service Management tool (copy&amp;paste)</t>
  </si>
  <si>
    <t>Search ticket when end-user calls</t>
  </si>
  <si>
    <t>Update ticket info (search and update)</t>
  </si>
  <si>
    <t>Answering end-user phone calls / emails ("What's the Status?"</t>
  </si>
  <si>
    <t>Total amount of work time used in manual ticket handling</t>
  </si>
  <si>
    <t>MANUAL TICKET HANDLING COSTS</t>
  </si>
  <si>
    <t>Lost work time/support person</t>
  </si>
  <si>
    <t>min/month</t>
  </si>
  <si>
    <t>hours/month</t>
  </si>
  <si>
    <t>work day/month</t>
  </si>
  <si>
    <t>work days/year</t>
  </si>
  <si>
    <t>Do not change</t>
  </si>
  <si>
    <t>Lost work time/support team</t>
  </si>
  <si>
    <t>work days/month</t>
  </si>
  <si>
    <t>Cost/support team</t>
  </si>
  <si>
    <t>total cost, €/month</t>
  </si>
  <si>
    <t>total cost €/year</t>
  </si>
  <si>
    <t>Input your numbers here</t>
  </si>
  <si>
    <t>min</t>
  </si>
  <si>
    <t>Service DeskPersonnel</t>
  </si>
  <si>
    <t>- Original tickets are lost in emailing "ping-pong" between Service Vendor and Customer</t>
  </si>
  <si>
    <t>- There's no control of Service Delivery&amp;Quality (SLA's etc.)</t>
  </si>
  <si>
    <t>Typical Symptoms:</t>
  </si>
  <si>
    <t>- Application development (changes)</t>
  </si>
  <si>
    <t>Support</t>
  </si>
  <si>
    <t>- 1st line support</t>
  </si>
  <si>
    <t>- End-to-end availability</t>
  </si>
  <si>
    <t>- Application maintenance (incidents, patches etc.)</t>
  </si>
  <si>
    <t>- 2nd line support</t>
  </si>
  <si>
    <t>- Software as a Service (OPEX)</t>
  </si>
  <si>
    <t>included</t>
  </si>
  <si>
    <t>- Infrastructure maintenance</t>
  </si>
  <si>
    <t>- Infrastructure development</t>
  </si>
  <si>
    <t>- Infrastructure upgrades</t>
  </si>
  <si>
    <t>- Application upgrades</t>
  </si>
  <si>
    <t>24/7</t>
  </si>
  <si>
    <t>- Support for Multiple end-points (Vendors or Customers)</t>
  </si>
  <si>
    <t>99,9%</t>
  </si>
  <si>
    <t xml:space="preserve">- Pay-per-use </t>
  </si>
  <si>
    <t>Included</t>
  </si>
  <si>
    <t>Yes</t>
  </si>
  <si>
    <t>Additional Cost Variables</t>
  </si>
  <si>
    <t>- Integration management costs (external services)</t>
  </si>
  <si>
    <t>- Maintenance windows, production breaks</t>
  </si>
  <si>
    <t>Always up-to-date, continuous delivery, no maintenance breaks</t>
  </si>
  <si>
    <t>- 3rd line support</t>
  </si>
  <si>
    <t>Included*</t>
  </si>
  <si>
    <t>Built-in</t>
  </si>
  <si>
    <t>- Platform specialist cost per month</t>
  </si>
  <si>
    <t>No need for platform specific knowledge</t>
  </si>
  <si>
    <t xml:space="preserve">- Training </t>
  </si>
  <si>
    <t>- Licenses</t>
  </si>
  <si>
    <t>- Cost of developing new adapters, connectors etc.</t>
  </si>
  <si>
    <t>No need for separate licenses</t>
  </si>
  <si>
    <t>Integration platform as a Service (iPaaS) specific costs</t>
  </si>
  <si>
    <t>- Set-up costs</t>
  </si>
  <si>
    <t>ONEiO</t>
  </si>
  <si>
    <t>No need for a technical separate tech. set-up or installation</t>
  </si>
  <si>
    <t>Project (estimated duration in hours)</t>
  </si>
  <si>
    <t>Total hours</t>
  </si>
  <si>
    <t>Self Service option via user interface</t>
  </si>
  <si>
    <t>- Technical set-up</t>
  </si>
  <si>
    <t>- Technical implementation (coding or other tech. Development)</t>
  </si>
  <si>
    <t>- Use case workshops</t>
  </si>
  <si>
    <t>- Testing</t>
  </si>
  <si>
    <t>- Moving from test to Prod</t>
  </si>
  <si>
    <t>Other option (cost estimate)</t>
  </si>
  <si>
    <t>Integration Application costs (prof.services / hosting)</t>
  </si>
  <si>
    <t>Integration Infrastructure costs (prof.services / hosting)</t>
  </si>
  <si>
    <t>- General project management etc.</t>
  </si>
  <si>
    <t>?</t>
  </si>
  <si>
    <t>INTEGRATION RUNNING COSTS</t>
  </si>
  <si>
    <t>OTHER COSTS</t>
  </si>
  <si>
    <t>INTEGRATION PROJECT COSTS</t>
  </si>
  <si>
    <t>Availability, Reliability and Security</t>
  </si>
  <si>
    <t>- Automated queuing mechanism</t>
  </si>
  <si>
    <t>- End-to-end monitoring</t>
  </si>
  <si>
    <t>- GDPR (EU) compliance</t>
  </si>
  <si>
    <t>- Automated messaging error handling mechanism</t>
  </si>
  <si>
    <t>- Pre-integrated supplier ecosystem</t>
  </si>
  <si>
    <t>PURCHASING MODEL</t>
  </si>
  <si>
    <t>Other option</t>
  </si>
  <si>
    <t>- Reusability (integrations and related logic can be reused)</t>
  </si>
  <si>
    <t>TRADITIONAL</t>
  </si>
  <si>
    <t>iPaaS</t>
  </si>
  <si>
    <t>OR</t>
  </si>
  <si>
    <t>Included (available in 1-2 days)</t>
  </si>
  <si>
    <t>Total cost</t>
  </si>
  <si>
    <t>Enterprise Integration TCO Worksheet</t>
  </si>
  <si>
    <t>50% FTE</t>
  </si>
  <si>
    <t>Maintenance is min. 20% of the licence fee, not calculated here now</t>
  </si>
  <si>
    <t>High-availability requires minimum of two environments, but three is typically best practise</t>
  </si>
  <si>
    <t>Build-cost varies, but typically must be developed per integration</t>
  </si>
  <si>
    <t>25% FTE (only office hours)</t>
  </si>
  <si>
    <t>24/7 monitoring requires 24/7 operations, this is just estimated development cost per integration</t>
  </si>
  <si>
    <t>- Data encryption (rest and move)</t>
  </si>
  <si>
    <t>- Integration logic configuration (or building in trad.)</t>
  </si>
  <si>
    <t>Number  of  integrations</t>
  </si>
  <si>
    <t xml:space="preserve">Total cost </t>
  </si>
  <si>
    <t>Typically delivered one after one</t>
  </si>
  <si>
    <t>Customer fills in</t>
  </si>
  <si>
    <t>Total</t>
  </si>
  <si>
    <t>Project</t>
  </si>
  <si>
    <t xml:space="preserve">ONEiO </t>
  </si>
  <si>
    <t>Running costs</t>
  </si>
  <si>
    <t>Maintenance</t>
  </si>
  <si>
    <t>Development</t>
  </si>
  <si>
    <t>Total for all integrations</t>
  </si>
  <si>
    <t>Per one integration</t>
  </si>
  <si>
    <t>Delivery project</t>
  </si>
  <si>
    <t>Support services</t>
  </si>
  <si>
    <t>Infrastructure+application</t>
  </si>
  <si>
    <t>First 12 month cost</t>
  </si>
  <si>
    <t>Continuous PS needed</t>
  </si>
  <si>
    <t>SUMMARY</t>
  </si>
  <si>
    <t>Developing support for HA</t>
  </si>
  <si>
    <t>Setting-up technology</t>
  </si>
  <si>
    <t>/hour</t>
  </si>
  <si>
    <t>ONEiO comes with an SLA.</t>
  </si>
  <si>
    <t>ONEiO is delivered as continuous delivery without any maintenance breaks (zero downtime)</t>
  </si>
  <si>
    <t>ONEiO is Software as Service (SaaS). Subscription scales and can be also unsubscribed.</t>
  </si>
  <si>
    <t>On-going monthly cost</t>
  </si>
  <si>
    <t>36 months</t>
  </si>
  <si>
    <t>Estimated duration in work days</t>
  </si>
  <si>
    <t>Subscriber self-service</t>
  </si>
  <si>
    <t xml:space="preserve">This spreadsheet has two (2) separate calculators that can be used according to your needs: </t>
  </si>
  <si>
    <t xml:space="preserve">If you are here you are probably interested in the financials, money and how to understand the total (actual) costs for different integration alternatives. 
Don't worry, in this spreasheet we try to shead light into the topic and let you calculate the different options yourself. 
</t>
  </si>
  <si>
    <t xml:space="preserve">If you have any questions whatsoever, just shoot us an email or give us a call and we are happy to discuss. </t>
  </si>
  <si>
    <t xml:space="preserve">Happy calculating, </t>
  </si>
  <si>
    <t>Regards Team ONEiO</t>
  </si>
  <si>
    <t xml:space="preserve">Hello and welcome! 
</t>
  </si>
  <si>
    <t xml:space="preserve">                        The cost comparison consists of these elements:</t>
  </si>
  <si>
    <t xml:space="preserve">                        1. Integration Project costs</t>
  </si>
  <si>
    <t xml:space="preserve">                        2. Integration running costs (Options for building yourself and traditional iPaaS)</t>
  </si>
  <si>
    <t xml:space="preserve">                        3. Other costs</t>
  </si>
  <si>
    <t>Can be delivered in parallel</t>
  </si>
  <si>
    <t>You or some of your team members can also try out the ONEiO solution and see if it's as easy and fast as we claim it to be.</t>
  </si>
  <si>
    <t>*Microsoft Biztalk price list</t>
  </si>
  <si>
    <t xml:space="preserve">This is a summary for the information filled in the COST COMPARISON TAB
*adjust information in TAB 2 - COST COMPARISON
</t>
  </si>
  <si>
    <t>*instructions: update information in magenta cells, example from Microsoft Biztalk</t>
  </si>
  <si>
    <t>*can be provided by ONEiO Partner</t>
  </si>
  <si>
    <t>Customer services are handling tickets manually due to A) most of the Service Vendors tickets are sent and received via email B) Ticket ID's are lost between Vendor's and Customer's systems C) Tickets are not linked to original tickets and are lost or created as new tickets in Customer's ITSM system</t>
  </si>
  <si>
    <t xml:space="preserve">Case Example: </t>
  </si>
  <si>
    <r>
      <t xml:space="preserve">*instructions: update information in </t>
    </r>
    <r>
      <rPr>
        <b/>
        <sz val="11"/>
        <color rgb="FFFF55AA"/>
        <rFont val="Calibri (Body)"/>
      </rPr>
      <t>magenta cells</t>
    </r>
  </si>
  <si>
    <r>
      <t xml:space="preserve">*instructions: update information in </t>
    </r>
    <r>
      <rPr>
        <b/>
        <sz val="10"/>
        <color rgb="FFFF55AA"/>
        <rFont val="Calibri (Body)"/>
      </rPr>
      <t>magenta cells</t>
    </r>
  </si>
  <si>
    <t xml:space="preserve">                        COST SUMMARY (Tab 3) - This tab is to summarize the project and running costs for the first 12 months and 36 months</t>
  </si>
  <si>
    <r>
      <rPr>
        <b/>
        <sz val="20"/>
        <color rgb="FFFF55AA"/>
        <rFont val="Calibri (Body)"/>
      </rPr>
      <t>Calculator 2:</t>
    </r>
    <r>
      <rPr>
        <b/>
        <sz val="20"/>
        <color rgb="FFFF55AA"/>
        <rFont val="Calibri"/>
        <family val="2"/>
        <scheme val="minor"/>
      </rPr>
      <t xml:space="preserve"> WORK TIME CALCULATOR (Tab 4)</t>
    </r>
    <r>
      <rPr>
        <b/>
        <sz val="20"/>
        <color theme="0"/>
        <rFont val="Calibri"/>
        <family val="2"/>
        <scheme val="minor"/>
      </rPr>
      <t xml:space="preserve"> </t>
    </r>
    <r>
      <rPr>
        <sz val="18"/>
        <color theme="0"/>
        <rFont val="Calibri (Body)"/>
      </rPr>
      <t>- This tab is to help you understand the time spent on manually updating systems and the costs related to that</t>
    </r>
  </si>
  <si>
    <r>
      <rPr>
        <b/>
        <sz val="20"/>
        <color rgb="FF8BEFFA"/>
        <rFont val="Calibri (Body)"/>
      </rPr>
      <t>Calculator 1:</t>
    </r>
    <r>
      <rPr>
        <b/>
        <sz val="20"/>
        <color rgb="FF8BEFFA"/>
        <rFont val="Calibri"/>
        <family val="2"/>
        <scheme val="minor"/>
      </rPr>
      <t xml:space="preserve"> COST COMPARISON (Tab 2) </t>
    </r>
    <r>
      <rPr>
        <b/>
        <sz val="18"/>
        <color rgb="FF8BEFFA"/>
        <rFont val="Calibri (Body)"/>
      </rPr>
      <t xml:space="preserve">- </t>
    </r>
    <r>
      <rPr>
        <sz val="18"/>
        <color theme="0"/>
        <rFont val="Calibri (Body)"/>
      </rPr>
      <t xml:space="preserve">This tab is to help you take into account all the needed elements in enterprise integrations and run a cost comparison. </t>
    </r>
  </si>
  <si>
    <t>FREE ONEiO TRIAL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</si>
</sst>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0.00\ &quot;€&quot;_-;\-* #,##0.00\ &quot;€&quot;_-;_-* &quot;-&quot;??\ &quot;€&quot;_-;_-@_-"/>
    <numFmt numFmtId="164" formatCode="0.0"/>
    <numFmt numFmtId="165" formatCode="_-* #,##0\ &quot;€&quot;_-;\-* #,##0\ &quot;€&quot;_-;_-* &quot;-&quot;??\ &quot;€&quot;_-;_-@_-"/>
    <numFmt numFmtId="166" formatCode="#,##0_ ;\-#,##0\ "/>
  </numFmts>
  <fonts count="55" x14ac:knownFonts="1">
    <font>
      <sz val="12"/>
      <color theme="1"/>
      <name val="Calibri"/>
      <family val="2"/>
      <scheme val="minor"/>
    </font>
    <font>
      <b/>
      <sz val="12"/>
      <color theme="1"/>
      <name val="Calibri"/>
      <family val="2"/>
      <scheme val="minor"/>
    </font>
    <font>
      <u/>
      <sz val="12"/>
      <color theme="10"/>
      <name val="Calibri"/>
      <family val="2"/>
      <scheme val="minor"/>
    </font>
    <font>
      <u/>
      <sz val="12"/>
      <color theme="11"/>
      <name val="Calibri"/>
      <family val="2"/>
      <scheme val="minor"/>
    </font>
    <font>
      <sz val="8"/>
      <name val="Calibri"/>
      <family val="2"/>
      <scheme val="minor"/>
    </font>
    <font>
      <sz val="12"/>
      <color theme="1"/>
      <name val="Calibri"/>
      <family val="2"/>
      <scheme val="minor"/>
    </font>
    <font>
      <b/>
      <sz val="12"/>
      <color theme="0"/>
      <name val="Calibri"/>
      <family val="2"/>
      <scheme val="minor"/>
    </font>
    <font>
      <b/>
      <sz val="20"/>
      <color theme="1"/>
      <name val="Calibri"/>
      <family val="2"/>
      <scheme val="minor"/>
    </font>
    <font>
      <b/>
      <sz val="16"/>
      <color theme="1"/>
      <name val="Calibri"/>
      <family val="2"/>
      <scheme val="minor"/>
    </font>
    <font>
      <b/>
      <sz val="28"/>
      <color theme="1"/>
      <name val="Calibri"/>
      <family val="2"/>
      <scheme val="minor"/>
    </font>
    <font>
      <sz val="16"/>
      <color theme="1"/>
      <name val="Calibri"/>
      <family val="2"/>
      <scheme val="minor"/>
    </font>
    <font>
      <b/>
      <sz val="16"/>
      <color theme="0"/>
      <name val="Calibri"/>
      <family val="2"/>
      <scheme val="minor"/>
    </font>
    <font>
      <sz val="11"/>
      <color theme="1"/>
      <name val="Calibri"/>
      <family val="2"/>
      <scheme val="minor"/>
    </font>
    <font>
      <sz val="12"/>
      <color theme="0"/>
      <name val="Calibri"/>
      <family val="2"/>
      <scheme val="minor"/>
    </font>
    <font>
      <b/>
      <sz val="12"/>
      <color theme="0"/>
      <name val="Calibri (Body)"/>
    </font>
    <font>
      <b/>
      <sz val="12"/>
      <color rgb="FF8BEFFA"/>
      <name val="Calibri"/>
      <family val="2"/>
      <scheme val="minor"/>
    </font>
    <font>
      <sz val="12"/>
      <color rgb="FF8BEFFA"/>
      <name val="Calibri"/>
      <family val="2"/>
      <scheme val="minor"/>
    </font>
    <font>
      <b/>
      <sz val="12"/>
      <color rgb="FFFF55AA"/>
      <name val="Calibri"/>
      <family val="2"/>
      <scheme val="minor"/>
    </font>
    <font>
      <sz val="12"/>
      <color rgb="FFFF55AA"/>
      <name val="Calibri"/>
      <family val="2"/>
      <scheme val="minor"/>
    </font>
    <font>
      <sz val="11"/>
      <color theme="0"/>
      <name val="Calibri"/>
      <family val="2"/>
      <scheme val="minor"/>
    </font>
    <font>
      <sz val="10"/>
      <color theme="0"/>
      <name val="Calibri"/>
      <family val="2"/>
      <scheme val="minor"/>
    </font>
    <font>
      <b/>
      <sz val="20"/>
      <color theme="0"/>
      <name val="Calibri"/>
      <family val="2"/>
      <scheme val="minor"/>
    </font>
    <font>
      <sz val="10"/>
      <color theme="0"/>
      <name val="Calibri (Body)"/>
    </font>
    <font>
      <b/>
      <sz val="9"/>
      <color rgb="FF8BEFFA"/>
      <name val="Calibri"/>
      <family val="2"/>
      <scheme val="minor"/>
    </font>
    <font>
      <b/>
      <sz val="12"/>
      <color rgb="FF1E2939"/>
      <name val="Calibri"/>
      <family val="2"/>
      <scheme val="minor"/>
    </font>
    <font>
      <b/>
      <sz val="12"/>
      <color rgb="FF182C37"/>
      <name val="Calibri"/>
      <family val="2"/>
      <scheme val="minor"/>
    </font>
    <font>
      <i/>
      <sz val="12"/>
      <color rgb="FF8BEFFA"/>
      <name val="Calibri"/>
      <family val="2"/>
      <scheme val="minor"/>
    </font>
    <font>
      <b/>
      <sz val="11"/>
      <color theme="0"/>
      <name val="Calibri"/>
      <family val="2"/>
      <scheme val="minor"/>
    </font>
    <font>
      <b/>
      <sz val="11"/>
      <color rgb="FF8BEFFA"/>
      <name val="Calibri"/>
      <family val="2"/>
      <scheme val="minor"/>
    </font>
    <font>
      <b/>
      <sz val="11"/>
      <color rgb="FFFF55AA"/>
      <name val="Calibri"/>
      <family val="2"/>
      <scheme val="minor"/>
    </font>
    <font>
      <sz val="11"/>
      <color rgb="FF8BEFFA"/>
      <name val="Calibri"/>
      <family val="2"/>
      <scheme val="minor"/>
    </font>
    <font>
      <sz val="11"/>
      <color rgb="FFFF55AA"/>
      <name val="Calibri"/>
      <family val="2"/>
      <scheme val="minor"/>
    </font>
    <font>
      <b/>
      <sz val="16"/>
      <color rgb="FF8BEFFA"/>
      <name val="Calibri"/>
      <family val="2"/>
      <scheme val="minor"/>
    </font>
    <font>
      <b/>
      <sz val="16"/>
      <color rgb="FF1E2939"/>
      <name val="Calibri"/>
      <family val="2"/>
      <scheme val="minor"/>
    </font>
    <font>
      <sz val="16"/>
      <color theme="0"/>
      <name val="Calibri"/>
      <family val="2"/>
      <scheme val="minor"/>
    </font>
    <font>
      <b/>
      <sz val="16"/>
      <color rgb="FFFF55AA"/>
      <name val="Calibri"/>
      <family val="2"/>
      <scheme val="minor"/>
    </font>
    <font>
      <sz val="14"/>
      <color theme="0"/>
      <name val="Calibri"/>
      <family val="2"/>
      <scheme val="minor"/>
    </font>
    <font>
      <b/>
      <sz val="14"/>
      <color theme="0"/>
      <name val="Calibri"/>
      <family val="2"/>
      <scheme val="minor"/>
    </font>
    <font>
      <b/>
      <sz val="14"/>
      <color rgb="FF1E2939"/>
      <name val="Calibri"/>
      <family val="2"/>
      <scheme val="minor"/>
    </font>
    <font>
      <b/>
      <sz val="14"/>
      <color rgb="FF8BEFFA"/>
      <name val="Calibri"/>
      <family val="2"/>
      <scheme val="minor"/>
    </font>
    <font>
      <b/>
      <sz val="11"/>
      <color rgb="FFFF55AA"/>
      <name val="Calibri (Body)"/>
    </font>
    <font>
      <b/>
      <sz val="10"/>
      <color rgb="FFFF55AA"/>
      <name val="Calibri (Body)"/>
    </font>
    <font>
      <sz val="18"/>
      <color theme="0"/>
      <name val="Calibri"/>
      <family val="2"/>
      <scheme val="minor"/>
    </font>
    <font>
      <b/>
      <sz val="18"/>
      <color theme="0"/>
      <name val="Calibri"/>
      <family val="2"/>
      <scheme val="minor"/>
    </font>
    <font>
      <b/>
      <sz val="18"/>
      <color theme="0"/>
      <name val="Calibri (Body)"/>
    </font>
    <font>
      <sz val="18"/>
      <color theme="0"/>
      <name val="Calibri (Body)"/>
    </font>
    <font>
      <sz val="20"/>
      <color theme="0"/>
      <name val="Calibri"/>
      <family val="2"/>
      <scheme val="minor"/>
    </font>
    <font>
      <b/>
      <sz val="26"/>
      <color theme="0"/>
      <name val="Calibri"/>
      <family val="2"/>
      <scheme val="minor"/>
    </font>
    <font>
      <b/>
      <sz val="20"/>
      <color rgb="FF8BEFFA"/>
      <name val="Calibri"/>
      <family val="2"/>
      <scheme val="minor"/>
    </font>
    <font>
      <b/>
      <sz val="20"/>
      <color rgb="FF8BEFFA"/>
      <name val="Calibri (Body)"/>
    </font>
    <font>
      <b/>
      <sz val="20"/>
      <color rgb="FFFF55AA"/>
      <name val="Calibri (Body)"/>
    </font>
    <font>
      <b/>
      <sz val="20"/>
      <color rgb="FFFF55AA"/>
      <name val="Calibri"/>
      <family val="2"/>
      <scheme val="minor"/>
    </font>
    <font>
      <b/>
      <sz val="18"/>
      <color rgb="FF8BEFFA"/>
      <name val="Calibri (Body)"/>
    </font>
    <font>
      <b/>
      <u/>
      <sz val="18"/>
      <color rgb="FF8BEFFA"/>
      <name val="Calibri"/>
      <family val="2"/>
      <scheme val="minor"/>
    </font>
    <font>
      <b/>
      <i/>
      <sz val="12"/>
      <color rgb="FF8BEFFA"/>
      <name val="Calibri"/>
      <family val="2"/>
      <scheme val="minor"/>
    </font>
  </fonts>
  <fills count="5">
    <fill>
      <patternFill patternType="none"/>
    </fill>
    <fill>
      <patternFill patternType="gray125"/>
    </fill>
    <fill>
      <patternFill patternType="solid">
        <fgColor rgb="FF8BEFFA"/>
        <bgColor indexed="64"/>
      </patternFill>
    </fill>
    <fill>
      <patternFill patternType="solid">
        <fgColor rgb="FF33454E"/>
        <bgColor indexed="64"/>
      </patternFill>
    </fill>
    <fill>
      <patternFill patternType="solid">
        <fgColor rgb="FFFF55AA"/>
        <bgColor indexed="64"/>
      </patternFill>
    </fill>
  </fills>
  <borders count="35">
    <border>
      <left/>
      <right/>
      <top/>
      <bottom/>
      <diagonal/>
    </border>
    <border>
      <left style="medium">
        <color auto="1"/>
      </left>
      <right/>
      <top/>
      <bottom/>
      <diagonal/>
    </border>
    <border>
      <left/>
      <right style="medium">
        <color auto="1"/>
      </right>
      <top/>
      <bottom/>
      <diagonal/>
    </border>
    <border>
      <left/>
      <right/>
      <top/>
      <bottom style="thin">
        <color theme="0"/>
      </bottom>
      <diagonal/>
    </border>
    <border>
      <left/>
      <right/>
      <top style="thin">
        <color theme="0"/>
      </top>
      <bottom/>
      <diagonal/>
    </border>
    <border>
      <left style="thin">
        <color indexed="64"/>
      </left>
      <right/>
      <top/>
      <bottom/>
      <diagonal/>
    </border>
    <border>
      <left style="thin">
        <color theme="0"/>
      </left>
      <right/>
      <top/>
      <bottom style="thin">
        <color theme="0"/>
      </bottom>
      <diagonal/>
    </border>
    <border>
      <left/>
      <right/>
      <top style="thin">
        <color rgb="FF48E1F2"/>
      </top>
      <bottom/>
      <diagonal/>
    </border>
    <border>
      <left/>
      <right style="thin">
        <color rgb="FF48E1F2"/>
      </right>
      <top style="thin">
        <color rgb="FF48E1F2"/>
      </top>
      <bottom/>
      <diagonal/>
    </border>
    <border>
      <left/>
      <right style="thin">
        <color rgb="FF48E1F2"/>
      </right>
      <top style="thin">
        <color rgb="FF48E1F2"/>
      </top>
      <bottom style="thin">
        <color rgb="FF48E1F2"/>
      </bottom>
      <diagonal/>
    </border>
    <border>
      <left/>
      <right style="thin">
        <color rgb="FF48E1F2"/>
      </right>
      <top/>
      <bottom style="thin">
        <color rgb="FF48E1F2"/>
      </bottom>
      <diagonal/>
    </border>
    <border>
      <left style="thin">
        <color rgb="FF48E1F2"/>
      </left>
      <right/>
      <top style="thin">
        <color rgb="FF48E1F2"/>
      </top>
      <bottom style="thin">
        <color rgb="FF48E1F2"/>
      </bottom>
      <diagonal/>
    </border>
    <border>
      <left/>
      <right/>
      <top style="thin">
        <color rgb="FF8BEFFA"/>
      </top>
      <bottom/>
      <diagonal/>
    </border>
    <border>
      <left/>
      <right/>
      <top style="thin">
        <color rgb="FF8BEFFA"/>
      </top>
      <bottom style="thin">
        <color rgb="FF8BEFFA"/>
      </bottom>
      <diagonal/>
    </border>
    <border>
      <left style="thin">
        <color rgb="FFFF55AA"/>
      </left>
      <right/>
      <top style="thin">
        <color rgb="FFFF55AA"/>
      </top>
      <bottom/>
      <diagonal/>
    </border>
    <border>
      <left style="thin">
        <color rgb="FFFF55AA"/>
      </left>
      <right/>
      <top style="thin">
        <color rgb="FFFF55AA"/>
      </top>
      <bottom style="thin">
        <color rgb="FFFF55AA"/>
      </bottom>
      <diagonal/>
    </border>
    <border>
      <left style="thin">
        <color rgb="FFFF55AA"/>
      </left>
      <right/>
      <top/>
      <bottom/>
      <diagonal/>
    </border>
    <border>
      <left style="thin">
        <color rgb="FF8BEFFA"/>
      </left>
      <right/>
      <top/>
      <bottom/>
      <diagonal/>
    </border>
    <border>
      <left style="thin">
        <color rgb="FFFF55AA"/>
      </left>
      <right/>
      <top/>
      <bottom style="thin">
        <color rgb="FFFF55AA"/>
      </bottom>
      <diagonal/>
    </border>
    <border>
      <left/>
      <right/>
      <top/>
      <bottom style="thin">
        <color rgb="FFFF55AA"/>
      </bottom>
      <diagonal/>
    </border>
    <border>
      <left/>
      <right/>
      <top style="thin">
        <color rgb="FFFF55AA"/>
      </top>
      <bottom style="thin">
        <color rgb="FFFF55AA"/>
      </bottom>
      <diagonal/>
    </border>
    <border>
      <left/>
      <right style="thin">
        <color rgb="FFFF55AA"/>
      </right>
      <top/>
      <bottom/>
      <diagonal/>
    </border>
    <border>
      <left/>
      <right style="thin">
        <color rgb="FFFF55AA"/>
      </right>
      <top style="thin">
        <color rgb="FF8BEFFA"/>
      </top>
      <bottom/>
      <diagonal/>
    </border>
    <border>
      <left/>
      <right style="thin">
        <color rgb="FFFF55AA"/>
      </right>
      <top/>
      <bottom style="thin">
        <color rgb="FF8BEFFA"/>
      </bottom>
      <diagonal/>
    </border>
    <border>
      <left/>
      <right/>
      <top/>
      <bottom style="thin">
        <color rgb="FF8BEFFA"/>
      </bottom>
      <diagonal/>
    </border>
    <border>
      <left style="thin">
        <color rgb="FF48E1F2"/>
      </left>
      <right style="thin">
        <color rgb="FFFF55AA"/>
      </right>
      <top/>
      <bottom style="thin">
        <color rgb="FF48E1F2"/>
      </bottom>
      <diagonal/>
    </border>
    <border>
      <left style="thin">
        <color rgb="FF48E1F2"/>
      </left>
      <right style="thin">
        <color rgb="FFFF55AA"/>
      </right>
      <top style="thin">
        <color rgb="FF48E1F2"/>
      </top>
      <bottom style="thin">
        <color rgb="FF48E1F2"/>
      </bottom>
      <diagonal/>
    </border>
    <border>
      <left style="thin">
        <color rgb="FF48E1F2"/>
      </left>
      <right style="thin">
        <color rgb="FFFF55AA"/>
      </right>
      <top style="thin">
        <color indexed="64"/>
      </top>
      <bottom style="thin">
        <color indexed="64"/>
      </bottom>
      <diagonal/>
    </border>
    <border>
      <left style="thin">
        <color rgb="FF48E1F2"/>
      </left>
      <right style="thin">
        <color rgb="FFFF55AA"/>
      </right>
      <top style="thin">
        <color indexed="64"/>
      </top>
      <bottom style="thin">
        <color rgb="FF8BEFFA"/>
      </bottom>
      <diagonal/>
    </border>
    <border>
      <left/>
      <right style="thin">
        <color rgb="FFFF55AA"/>
      </right>
      <top style="thin">
        <color rgb="FF8BEFFA"/>
      </top>
      <bottom style="thin">
        <color rgb="FF8BEFFA"/>
      </bottom>
      <diagonal/>
    </border>
    <border>
      <left/>
      <right style="thin">
        <color rgb="FFFF55AA"/>
      </right>
      <top style="thin">
        <color rgb="FFFF55AA"/>
      </top>
      <bottom/>
      <diagonal/>
    </border>
    <border>
      <left/>
      <right style="thin">
        <color rgb="FFFF55AA"/>
      </right>
      <top style="thin">
        <color rgb="FFFF55AA"/>
      </top>
      <bottom style="thin">
        <color rgb="FFFF55AA"/>
      </bottom>
      <diagonal/>
    </border>
    <border>
      <left/>
      <right style="thin">
        <color rgb="FFFF55AA"/>
      </right>
      <top style="thin">
        <color rgb="FFFF55AA"/>
      </top>
      <bottom style="thin">
        <color rgb="FF8BEFFA"/>
      </bottom>
      <diagonal/>
    </border>
    <border>
      <left style="thin">
        <color rgb="FF8BEFFA"/>
      </left>
      <right/>
      <top style="thin">
        <color rgb="FF8BEFFA"/>
      </top>
      <bottom/>
      <diagonal/>
    </border>
    <border>
      <left style="thin">
        <color rgb="FF48E1F2"/>
      </left>
      <right style="thin">
        <color rgb="FFFF55AA"/>
      </right>
      <top/>
      <bottom style="thin">
        <color indexed="64"/>
      </bottom>
      <diagonal/>
    </border>
  </borders>
  <cellStyleXfs count="80">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53" fillId="0" borderId="0" applyNumberFormat="0" applyFill="0" applyBorder="0" applyAlignment="0" applyProtection="0"/>
  </cellStyleXfs>
  <cellXfs count="172">
    <xf numFmtId="0" fontId="0" fillId="0" borderId="0" xfId="0"/>
    <xf numFmtId="3" fontId="0" fillId="0" borderId="0" xfId="0" applyNumberFormat="1"/>
    <xf numFmtId="9" fontId="0" fillId="0" borderId="0" xfId="0" applyNumberFormat="1"/>
    <xf numFmtId="49" fontId="0" fillId="0" borderId="0" xfId="0" quotePrefix="1" applyNumberFormat="1"/>
    <xf numFmtId="44" fontId="0" fillId="0" borderId="0" xfId="40" applyFont="1" applyAlignment="1">
      <alignment horizontal="center"/>
    </xf>
    <xf numFmtId="44" fontId="0" fillId="0" borderId="0" xfId="0" applyNumberFormat="1"/>
    <xf numFmtId="0" fontId="1" fillId="0" borderId="0" xfId="0" applyFont="1"/>
    <xf numFmtId="0" fontId="0" fillId="0" borderId="0" xfId="0" applyAlignment="1">
      <alignment horizontal="right"/>
    </xf>
    <xf numFmtId="0" fontId="7" fillId="0" borderId="0" xfId="0" applyFont="1" applyAlignment="1">
      <alignment horizontal="center" vertical="center"/>
    </xf>
    <xf numFmtId="0" fontId="10" fillId="0" borderId="0" xfId="0" applyFont="1"/>
    <xf numFmtId="0" fontId="10" fillId="0" borderId="0" xfId="0" applyFont="1" applyBorder="1"/>
    <xf numFmtId="0" fontId="10" fillId="0" borderId="0" xfId="0" quotePrefix="1" applyFont="1" applyBorder="1" applyAlignment="1">
      <alignment wrapText="1"/>
    </xf>
    <xf numFmtId="0" fontId="13" fillId="0" borderId="0" xfId="0" applyFont="1"/>
    <xf numFmtId="0" fontId="14" fillId="0" borderId="0" xfId="0" applyFont="1" applyAlignment="1">
      <alignment horizontal="center" vertical="center"/>
    </xf>
    <xf numFmtId="0" fontId="0" fillId="0" borderId="0" xfId="0" applyFill="1"/>
    <xf numFmtId="0" fontId="16" fillId="0" borderId="0" xfId="0" applyFont="1"/>
    <xf numFmtId="0" fontId="13" fillId="0" borderId="0" xfId="0" applyFont="1" applyFill="1"/>
    <xf numFmtId="0" fontId="0" fillId="0" borderId="0" xfId="0" applyBorder="1"/>
    <xf numFmtId="0" fontId="16" fillId="0" borderId="0" xfId="0" applyFont="1" applyBorder="1"/>
    <xf numFmtId="0" fontId="20" fillId="0" borderId="9" xfId="0" applyFont="1" applyFill="1" applyBorder="1" applyAlignment="1"/>
    <xf numFmtId="0" fontId="20" fillId="0" borderId="0" xfId="0" applyFont="1" applyFill="1" applyBorder="1" applyAlignment="1"/>
    <xf numFmtId="0" fontId="20" fillId="0" borderId="12" xfId="0" applyFont="1" applyFill="1" applyBorder="1" applyAlignment="1"/>
    <xf numFmtId="0" fontId="20" fillId="0" borderId="13" xfId="0" applyFont="1" applyFill="1" applyBorder="1" applyAlignment="1"/>
    <xf numFmtId="44" fontId="0" fillId="0" borderId="0" xfId="0" applyNumberFormat="1" applyBorder="1"/>
    <xf numFmtId="44" fontId="13" fillId="0" borderId="4" xfId="0" applyNumberFormat="1" applyFont="1" applyBorder="1"/>
    <xf numFmtId="0" fontId="20" fillId="0" borderId="10" xfId="0" applyFont="1" applyFill="1" applyBorder="1" applyAlignment="1"/>
    <xf numFmtId="0" fontId="20" fillId="0" borderId="0" xfId="0" applyFont="1" applyAlignment="1">
      <alignment horizontal="center" vertical="center"/>
    </xf>
    <xf numFmtId="49" fontId="13" fillId="0" borderId="0" xfId="0" quotePrefix="1" applyNumberFormat="1" applyFont="1"/>
    <xf numFmtId="49" fontId="13" fillId="0" borderId="0" xfId="0" applyNumberFormat="1" applyFont="1"/>
    <xf numFmtId="0" fontId="13" fillId="0" borderId="0" xfId="0" quotePrefix="1" applyFont="1"/>
    <xf numFmtId="44" fontId="13" fillId="0" borderId="0" xfId="40" applyFont="1"/>
    <xf numFmtId="0" fontId="13" fillId="0" borderId="0" xfId="0" quotePrefix="1" applyFont="1" applyBorder="1" applyAlignment="1">
      <alignment vertical="top"/>
    </xf>
    <xf numFmtId="0" fontId="13" fillId="0" borderId="0" xfId="0" applyFont="1" applyBorder="1" applyAlignment="1">
      <alignment horizontal="center" wrapText="1"/>
    </xf>
    <xf numFmtId="165" fontId="13" fillId="0" borderId="0" xfId="40" applyNumberFormat="1" applyFont="1" applyBorder="1" applyAlignment="1">
      <alignment horizontal="center"/>
    </xf>
    <xf numFmtId="0" fontId="13" fillId="0" borderId="0" xfId="0" applyFont="1" applyAlignment="1">
      <alignment horizontal="center"/>
    </xf>
    <xf numFmtId="49" fontId="13" fillId="0" borderId="0" xfId="0" quotePrefix="1" applyNumberFormat="1" applyFont="1" applyBorder="1" applyAlignment="1">
      <alignment horizontal="right"/>
    </xf>
    <xf numFmtId="49" fontId="13" fillId="0" borderId="0" xfId="0" applyNumberFormat="1" applyFont="1" applyAlignment="1">
      <alignment horizontal="right"/>
    </xf>
    <xf numFmtId="44" fontId="13" fillId="0" borderId="0" xfId="40" applyFont="1" applyAlignment="1">
      <alignment vertical="center"/>
    </xf>
    <xf numFmtId="49" fontId="6" fillId="0" borderId="0" xfId="0" applyNumberFormat="1" applyFont="1" applyAlignment="1">
      <alignment horizontal="right"/>
    </xf>
    <xf numFmtId="9" fontId="13" fillId="0" borderId="0" xfId="0" applyNumberFormat="1" applyFont="1"/>
    <xf numFmtId="0" fontId="23" fillId="0" borderId="0" xfId="0" applyFont="1" applyAlignment="1">
      <alignment horizontal="center" vertical="center" textRotation="255"/>
    </xf>
    <xf numFmtId="9" fontId="0" fillId="0" borderId="0" xfId="0" applyNumberFormat="1" applyFill="1"/>
    <xf numFmtId="44" fontId="15" fillId="0" borderId="0" xfId="40" applyFont="1" applyAlignment="1">
      <alignment vertical="center"/>
    </xf>
    <xf numFmtId="0" fontId="15" fillId="0" borderId="0" xfId="0" applyFont="1" applyAlignment="1">
      <alignment horizontal="center"/>
    </xf>
    <xf numFmtId="0" fontId="15" fillId="0" borderId="12" xfId="0" applyFont="1" applyBorder="1" applyAlignment="1">
      <alignment horizontal="center"/>
    </xf>
    <xf numFmtId="0" fontId="24" fillId="2" borderId="0" xfId="0" applyFont="1" applyFill="1" applyBorder="1" applyAlignment="1">
      <alignment vertical="top"/>
    </xf>
    <xf numFmtId="0" fontId="24" fillId="2" borderId="0" xfId="0" applyFont="1" applyFill="1" applyBorder="1" applyAlignment="1">
      <alignment horizontal="center" vertical="top"/>
    </xf>
    <xf numFmtId="0" fontId="24" fillId="2" borderId="0" xfId="0" applyFont="1" applyFill="1" applyBorder="1" applyAlignment="1">
      <alignment horizontal="center" vertical="top" wrapText="1"/>
    </xf>
    <xf numFmtId="0" fontId="6" fillId="3" borderId="0" xfId="0" applyFont="1" applyFill="1" applyBorder="1"/>
    <xf numFmtId="0" fontId="6" fillId="3" borderId="0" xfId="0" applyFont="1" applyFill="1" applyBorder="1" applyAlignment="1">
      <alignment horizontal="center"/>
    </xf>
    <xf numFmtId="166" fontId="6" fillId="3" borderId="0" xfId="40" applyNumberFormat="1" applyFont="1" applyFill="1" applyBorder="1" applyAlignment="1">
      <alignment vertical="center"/>
    </xf>
    <xf numFmtId="0" fontId="25" fillId="2" borderId="0" xfId="0" applyFont="1" applyFill="1" applyBorder="1" applyAlignment="1">
      <alignment vertical="top"/>
    </xf>
    <xf numFmtId="0" fontId="25" fillId="2" borderId="0" xfId="0" applyFont="1" applyFill="1" applyBorder="1" applyAlignment="1">
      <alignment horizontal="center" vertical="top"/>
    </xf>
    <xf numFmtId="0" fontId="25" fillId="2" borderId="0" xfId="0" applyFont="1" applyFill="1" applyBorder="1" applyAlignment="1">
      <alignment horizontal="center" vertical="top" wrapText="1"/>
    </xf>
    <xf numFmtId="0" fontId="13" fillId="3" borderId="0" xfId="0" applyFont="1" applyFill="1" applyBorder="1"/>
    <xf numFmtId="0" fontId="13" fillId="3" borderId="0" xfId="0" applyFont="1" applyFill="1" applyBorder="1" applyAlignment="1">
      <alignment horizontal="center"/>
    </xf>
    <xf numFmtId="44" fontId="17" fillId="0" borderId="14" xfId="40" applyFont="1" applyBorder="1" applyAlignment="1">
      <alignment vertical="center"/>
    </xf>
    <xf numFmtId="44" fontId="17" fillId="0" borderId="16" xfId="40" applyFont="1" applyBorder="1" applyAlignment="1">
      <alignment horizontal="center"/>
    </xf>
    <xf numFmtId="44" fontId="17" fillId="0" borderId="15" xfId="40" applyFont="1" applyBorder="1" applyAlignment="1">
      <alignment horizontal="center"/>
    </xf>
    <xf numFmtId="44" fontId="17" fillId="0" borderId="14" xfId="40" applyFont="1" applyBorder="1" applyAlignment="1">
      <alignment horizontal="center" vertical="center"/>
    </xf>
    <xf numFmtId="44" fontId="15" fillId="0" borderId="0" xfId="40" applyFont="1" applyBorder="1" applyAlignment="1">
      <alignment horizontal="center" vertical="center"/>
    </xf>
    <xf numFmtId="0" fontId="18" fillId="0" borderId="0" xfId="0" applyFont="1" applyFill="1"/>
    <xf numFmtId="0" fontId="13" fillId="0" borderId="0" xfId="0" applyFont="1" applyBorder="1"/>
    <xf numFmtId="44" fontId="17" fillId="0" borderId="16" xfId="0" applyNumberFormat="1" applyFont="1" applyFill="1" applyBorder="1"/>
    <xf numFmtId="44" fontId="17" fillId="0" borderId="15" xfId="40" applyFont="1" applyFill="1" applyBorder="1"/>
    <xf numFmtId="44" fontId="17" fillId="0" borderId="18" xfId="40" applyFont="1" applyFill="1" applyBorder="1"/>
    <xf numFmtId="165" fontId="17" fillId="0" borderId="14" xfId="40" applyNumberFormat="1" applyFont="1" applyFill="1" applyBorder="1" applyAlignment="1">
      <alignment horizontal="center"/>
    </xf>
    <xf numFmtId="0" fontId="26" fillId="0" borderId="21" xfId="0" applyFont="1" applyBorder="1" applyAlignment="1">
      <alignment horizontal="center" wrapText="1"/>
    </xf>
    <xf numFmtId="0" fontId="26" fillId="0" borderId="22" xfId="0" applyFont="1" applyBorder="1" applyAlignment="1">
      <alignment horizontal="center" wrapText="1"/>
    </xf>
    <xf numFmtId="0" fontId="15" fillId="0" borderId="23" xfId="0" applyFont="1" applyBorder="1" applyAlignment="1">
      <alignment horizontal="center"/>
    </xf>
    <xf numFmtId="0" fontId="15" fillId="0" borderId="29" xfId="0" applyFont="1" applyBorder="1" applyAlignment="1">
      <alignment horizontal="center"/>
    </xf>
    <xf numFmtId="0" fontId="13" fillId="0" borderId="22" xfId="0" applyFont="1" applyBorder="1"/>
    <xf numFmtId="10" fontId="26" fillId="0" borderId="23" xfId="0" quotePrefix="1" applyNumberFormat="1" applyFont="1" applyBorder="1" applyAlignment="1">
      <alignment horizontal="center"/>
    </xf>
    <xf numFmtId="16" fontId="26" fillId="0" borderId="29" xfId="0" quotePrefix="1" applyNumberFormat="1" applyFont="1" applyBorder="1" applyAlignment="1">
      <alignment horizontal="center"/>
    </xf>
    <xf numFmtId="165" fontId="17" fillId="0" borderId="18" xfId="40" applyNumberFormat="1" applyFont="1" applyFill="1" applyBorder="1" applyAlignment="1">
      <alignment horizontal="center"/>
    </xf>
    <xf numFmtId="165" fontId="17" fillId="0" borderId="16" xfId="40" applyNumberFormat="1" applyFont="1" applyFill="1" applyBorder="1" applyAlignment="1">
      <alignment horizontal="center"/>
    </xf>
    <xf numFmtId="165" fontId="17" fillId="0" borderId="15" xfId="40" applyNumberFormat="1" applyFont="1" applyFill="1" applyBorder="1" applyAlignment="1">
      <alignment horizontal="center"/>
    </xf>
    <xf numFmtId="0" fontId="15" fillId="0" borderId="21" xfId="0" applyFont="1" applyBorder="1" applyAlignment="1">
      <alignment horizontal="center"/>
    </xf>
    <xf numFmtId="0" fontId="15" fillId="0" borderId="22" xfId="0" applyFont="1" applyBorder="1" applyAlignment="1">
      <alignment horizontal="center"/>
    </xf>
    <xf numFmtId="0" fontId="13" fillId="0" borderId="0" xfId="0" applyFont="1" applyBorder="1" applyAlignment="1">
      <alignment horizontal="center"/>
    </xf>
    <xf numFmtId="0" fontId="13" fillId="0" borderId="21" xfId="0" applyFont="1" applyBorder="1" applyAlignment="1">
      <alignment horizontal="center"/>
    </xf>
    <xf numFmtId="49" fontId="15" fillId="0" borderId="22" xfId="0" quotePrefix="1" applyNumberFormat="1" applyFont="1" applyBorder="1" applyAlignment="1">
      <alignment horizontal="center" wrapText="1"/>
    </xf>
    <xf numFmtId="49" fontId="15" fillId="0" borderId="29" xfId="0" quotePrefix="1" applyNumberFormat="1" applyFont="1" applyBorder="1" applyAlignment="1">
      <alignment horizontal="center"/>
    </xf>
    <xf numFmtId="49" fontId="15" fillId="0" borderId="5" xfId="0" quotePrefix="1" applyNumberFormat="1" applyFont="1" applyBorder="1" applyAlignment="1">
      <alignment horizontal="center"/>
    </xf>
    <xf numFmtId="49" fontId="15" fillId="0" borderId="23" xfId="0" quotePrefix="1" applyNumberFormat="1" applyFont="1" applyBorder="1" applyAlignment="1">
      <alignment horizontal="center"/>
    </xf>
    <xf numFmtId="44" fontId="17" fillId="0" borderId="16" xfId="40" applyFont="1" applyFill="1" applyBorder="1" applyAlignment="1">
      <alignment horizontal="center"/>
    </xf>
    <xf numFmtId="44" fontId="17" fillId="0" borderId="15" xfId="40" applyFont="1" applyFill="1" applyBorder="1" applyAlignment="1">
      <alignment horizontal="center"/>
    </xf>
    <xf numFmtId="44" fontId="17" fillId="0" borderId="18" xfId="40" applyFont="1" applyFill="1" applyBorder="1" applyAlignment="1">
      <alignment horizontal="center"/>
    </xf>
    <xf numFmtId="165" fontId="13" fillId="0" borderId="16" xfId="40" applyNumberFormat="1" applyFont="1" applyBorder="1" applyAlignment="1">
      <alignment horizontal="center"/>
    </xf>
    <xf numFmtId="0" fontId="17" fillId="0" borderId="0" xfId="0" applyFont="1" applyBorder="1" applyAlignment="1">
      <alignment horizontal="center" vertical="center"/>
    </xf>
    <xf numFmtId="3" fontId="0" fillId="0" borderId="0" xfId="0" applyNumberFormat="1" applyBorder="1"/>
    <xf numFmtId="44" fontId="15" fillId="0" borderId="29" xfId="40" applyFont="1" applyBorder="1" applyAlignment="1">
      <alignment vertical="center"/>
    </xf>
    <xf numFmtId="166" fontId="15" fillId="0" borderId="23" xfId="40" applyNumberFormat="1" applyFont="1" applyBorder="1" applyAlignment="1">
      <alignment vertical="center"/>
    </xf>
    <xf numFmtId="166" fontId="17" fillId="0" borderId="18" xfId="40" applyNumberFormat="1" applyFont="1" applyBorder="1" applyAlignment="1">
      <alignment vertical="center"/>
    </xf>
    <xf numFmtId="44" fontId="17" fillId="0" borderId="15" xfId="40" applyFont="1" applyBorder="1" applyAlignment="1">
      <alignment vertical="center"/>
    </xf>
    <xf numFmtId="0" fontId="18" fillId="0" borderId="18" xfId="0" quotePrefix="1" applyFont="1" applyFill="1" applyBorder="1" applyAlignment="1">
      <alignment horizontal="center"/>
    </xf>
    <xf numFmtId="0" fontId="17" fillId="0" borderId="15" xfId="0" quotePrefix="1" applyFont="1" applyFill="1" applyBorder="1" applyAlignment="1">
      <alignment horizontal="center"/>
    </xf>
    <xf numFmtId="0" fontId="17" fillId="0" borderId="15" xfId="40" applyNumberFormat="1" applyFont="1" applyBorder="1" applyAlignment="1">
      <alignment horizontal="center"/>
    </xf>
    <xf numFmtId="0" fontId="15" fillId="0" borderId="23" xfId="0" quotePrefix="1" applyFont="1" applyBorder="1" applyAlignment="1">
      <alignment horizontal="center"/>
    </xf>
    <xf numFmtId="0" fontId="13" fillId="0" borderId="0" xfId="0" quotePrefix="1" applyFont="1" applyBorder="1"/>
    <xf numFmtId="0" fontId="20" fillId="0" borderId="0" xfId="0" applyFont="1"/>
    <xf numFmtId="0" fontId="19" fillId="0" borderId="8" xfId="0" applyFont="1" applyFill="1" applyBorder="1" applyAlignment="1">
      <alignment horizontal="right" indent="1"/>
    </xf>
    <xf numFmtId="44" fontId="31" fillId="0" borderId="15" xfId="0" applyNumberFormat="1" applyFont="1" applyFill="1" applyBorder="1"/>
    <xf numFmtId="0" fontId="30" fillId="0" borderId="26" xfId="0" applyFont="1" applyFill="1" applyBorder="1"/>
    <xf numFmtId="44" fontId="31" fillId="0" borderId="15" xfId="40" applyFont="1" applyFill="1" applyBorder="1"/>
    <xf numFmtId="0" fontId="30" fillId="0" borderId="11" xfId="0" applyFont="1" applyFill="1" applyBorder="1"/>
    <xf numFmtId="44" fontId="30" fillId="0" borderId="11" xfId="0" applyNumberFormat="1" applyFont="1" applyFill="1" applyBorder="1"/>
    <xf numFmtId="9" fontId="30" fillId="0" borderId="7" xfId="39" applyFont="1" applyFill="1" applyBorder="1"/>
    <xf numFmtId="0" fontId="12" fillId="0" borderId="14" xfId="0" applyFont="1" applyFill="1" applyBorder="1"/>
    <xf numFmtId="44" fontId="31" fillId="0" borderId="18" xfId="40" applyFont="1" applyFill="1" applyBorder="1"/>
    <xf numFmtId="44" fontId="31" fillId="0" borderId="16" xfId="40" applyFont="1" applyFill="1" applyBorder="1"/>
    <xf numFmtId="44" fontId="30" fillId="0" borderId="17" xfId="0" applyNumberFormat="1" applyFont="1" applyFill="1" applyBorder="1"/>
    <xf numFmtId="9" fontId="30" fillId="0" borderId="12" xfId="39" applyFont="1" applyFill="1" applyBorder="1"/>
    <xf numFmtId="0" fontId="12" fillId="0" borderId="16" xfId="0" applyFont="1" applyFill="1" applyBorder="1"/>
    <xf numFmtId="44" fontId="28" fillId="0" borderId="3" xfId="0" applyNumberFormat="1" applyFont="1" applyBorder="1"/>
    <xf numFmtId="44" fontId="29" fillId="0" borderId="6" xfId="0" applyNumberFormat="1" applyFont="1" applyBorder="1"/>
    <xf numFmtId="9" fontId="19" fillId="0" borderId="0" xfId="39" applyFont="1" applyBorder="1"/>
    <xf numFmtId="44" fontId="12" fillId="0" borderId="0" xfId="0" applyNumberFormat="1" applyFont="1" applyBorder="1"/>
    <xf numFmtId="44" fontId="28" fillId="0" borderId="0" xfId="0" applyNumberFormat="1" applyFont="1" applyBorder="1"/>
    <xf numFmtId="0" fontId="27" fillId="0" borderId="0" xfId="0" applyFont="1" applyAlignment="1">
      <alignment horizontal="left"/>
    </xf>
    <xf numFmtId="0" fontId="19" fillId="0" borderId="0" xfId="0" applyFont="1" applyAlignment="1">
      <alignment horizontal="left"/>
    </xf>
    <xf numFmtId="0" fontId="22" fillId="0" borderId="0" xfId="0" applyFont="1" applyAlignment="1">
      <alignment horizontal="left" vertical="center"/>
    </xf>
    <xf numFmtId="1" fontId="11" fillId="0" borderId="0" xfId="0" applyNumberFormat="1" applyFont="1" applyBorder="1"/>
    <xf numFmtId="164" fontId="11" fillId="0" borderId="0" xfId="0" applyNumberFormat="1" applyFont="1" applyBorder="1"/>
    <xf numFmtId="1" fontId="34" fillId="0" borderId="0" xfId="0" applyNumberFormat="1" applyFont="1" applyBorder="1"/>
    <xf numFmtId="0" fontId="34" fillId="0" borderId="0" xfId="0" applyFont="1" applyBorder="1"/>
    <xf numFmtId="165" fontId="11" fillId="0" borderId="0" xfId="40" applyNumberFormat="1" applyFont="1" applyBorder="1"/>
    <xf numFmtId="0" fontId="35" fillId="0" borderId="0" xfId="0" applyFont="1" applyFill="1" applyBorder="1"/>
    <xf numFmtId="0" fontId="35" fillId="0" borderId="20" xfId="0" applyFont="1" applyFill="1" applyBorder="1"/>
    <xf numFmtId="0" fontId="35" fillId="0" borderId="19" xfId="0" applyFont="1" applyFill="1" applyBorder="1"/>
    <xf numFmtId="0" fontId="36" fillId="0" borderId="0" xfId="0" applyFont="1" applyBorder="1"/>
    <xf numFmtId="0" fontId="33" fillId="2" borderId="0" xfId="0" applyFont="1" applyFill="1" applyBorder="1"/>
    <xf numFmtId="0" fontId="19" fillId="0" borderId="0" xfId="0" applyFont="1" applyBorder="1" applyAlignment="1">
      <alignment horizontal="left" vertical="center"/>
    </xf>
    <xf numFmtId="0" fontId="8" fillId="0" borderId="0" xfId="0" applyFont="1" applyBorder="1"/>
    <xf numFmtId="0" fontId="36" fillId="0" borderId="16" xfId="0" applyFont="1" applyBorder="1"/>
    <xf numFmtId="9" fontId="35" fillId="0" borderId="31" xfId="39" applyFont="1" applyFill="1" applyBorder="1"/>
    <xf numFmtId="0" fontId="35" fillId="0" borderId="31" xfId="0" applyFont="1" applyFill="1" applyBorder="1"/>
    <xf numFmtId="0" fontId="35" fillId="0" borderId="30" xfId="0" applyFont="1" applyFill="1" applyBorder="1"/>
    <xf numFmtId="0" fontId="36" fillId="0" borderId="0" xfId="0" applyFont="1" applyAlignment="1">
      <alignment wrapText="1"/>
    </xf>
    <xf numFmtId="0" fontId="36" fillId="0" borderId="0" xfId="0" quotePrefix="1" applyFont="1" applyAlignment="1">
      <alignment wrapText="1"/>
    </xf>
    <xf numFmtId="0" fontId="36" fillId="0" borderId="0" xfId="0" quotePrefix="1" applyFont="1" applyBorder="1" applyAlignment="1">
      <alignment wrapText="1"/>
    </xf>
    <xf numFmtId="0" fontId="39" fillId="0" borderId="0" xfId="0" applyFont="1" applyBorder="1"/>
    <xf numFmtId="0" fontId="39" fillId="0" borderId="0" xfId="0" applyFont="1" applyAlignment="1">
      <alignment wrapText="1"/>
    </xf>
    <xf numFmtId="0" fontId="38" fillId="4" borderId="1" xfId="0" applyFont="1" applyFill="1" applyBorder="1"/>
    <xf numFmtId="0" fontId="33" fillId="0" borderId="0" xfId="0" applyFont="1" applyFill="1" applyBorder="1"/>
    <xf numFmtId="0" fontId="39" fillId="0" borderId="0" xfId="0" applyFont="1" applyFill="1" applyBorder="1"/>
    <xf numFmtId="0" fontId="35" fillId="0" borderId="32" xfId="0" applyFont="1" applyFill="1" applyBorder="1"/>
    <xf numFmtId="0" fontId="37" fillId="0" borderId="12" xfId="0" applyFont="1" applyBorder="1"/>
    <xf numFmtId="0" fontId="37" fillId="0" borderId="33" xfId="0" applyFont="1" applyBorder="1"/>
    <xf numFmtId="0" fontId="9" fillId="0" borderId="0" xfId="0" applyFont="1" applyBorder="1" applyAlignment="1">
      <alignment horizontal="center" vertical="center"/>
    </xf>
    <xf numFmtId="0" fontId="42" fillId="0" borderId="0" xfId="0" applyFont="1" applyBorder="1" applyAlignment="1">
      <alignment wrapText="1"/>
    </xf>
    <xf numFmtId="0" fontId="43" fillId="0" borderId="0" xfId="0" applyFont="1" applyBorder="1" applyAlignment="1">
      <alignment wrapText="1"/>
    </xf>
    <xf numFmtId="0" fontId="46" fillId="0" borderId="0" xfId="0" applyFont="1" applyBorder="1" applyAlignment="1">
      <alignment wrapText="1"/>
    </xf>
    <xf numFmtId="0" fontId="21" fillId="0" borderId="0" xfId="0" applyFont="1" applyBorder="1" applyAlignment="1">
      <alignment wrapText="1"/>
    </xf>
    <xf numFmtId="0" fontId="47" fillId="0" borderId="0" xfId="0" applyFont="1" applyBorder="1" applyAlignment="1">
      <alignment wrapText="1"/>
    </xf>
    <xf numFmtId="0" fontId="44" fillId="0" borderId="0" xfId="0" applyFont="1" applyBorder="1" applyAlignment="1">
      <alignment wrapText="1"/>
    </xf>
    <xf numFmtId="0" fontId="53" fillId="0" borderId="0" xfId="79" applyBorder="1" applyAlignment="1">
      <alignment wrapText="1"/>
    </xf>
    <xf numFmtId="0" fontId="39" fillId="3" borderId="0" xfId="0" applyFont="1" applyFill="1" applyBorder="1"/>
    <xf numFmtId="0" fontId="32" fillId="3" borderId="0" xfId="0" applyFont="1" applyFill="1" applyBorder="1"/>
    <xf numFmtId="0" fontId="37" fillId="3" borderId="0" xfId="0" applyFont="1" applyFill="1" applyBorder="1"/>
    <xf numFmtId="44" fontId="30" fillId="0" borderId="25" xfId="0" applyNumberFormat="1" applyFont="1" applyFill="1" applyBorder="1"/>
    <xf numFmtId="44" fontId="31" fillId="0" borderId="18" xfId="0" applyNumberFormat="1" applyFont="1" applyFill="1" applyBorder="1"/>
    <xf numFmtId="0" fontId="20" fillId="0" borderId="24" xfId="0" applyFont="1" applyFill="1" applyBorder="1" applyAlignment="1"/>
    <xf numFmtId="0" fontId="19" fillId="3" borderId="0" xfId="0" applyFont="1" applyFill="1" applyBorder="1"/>
    <xf numFmtId="0" fontId="54" fillId="0" borderId="23" xfId="40" applyNumberFormat="1" applyFont="1" applyBorder="1" applyAlignment="1">
      <alignment horizontal="center"/>
    </xf>
    <xf numFmtId="0" fontId="23" fillId="0" borderId="0" xfId="0" applyFont="1" applyAlignment="1">
      <alignment horizontal="center" vertical="center" textRotation="255"/>
    </xf>
    <xf numFmtId="0" fontId="21" fillId="0" borderId="0" xfId="0" applyFont="1" applyAlignment="1">
      <alignment horizontal="center" vertical="center"/>
    </xf>
    <xf numFmtId="44" fontId="30" fillId="0" borderId="34" xfId="40" applyFont="1" applyFill="1" applyBorder="1" applyAlignment="1" applyProtection="1">
      <alignment horizontal="center" vertical="center"/>
      <protection locked="0"/>
    </xf>
    <xf numFmtId="44" fontId="30" fillId="0" borderId="27" xfId="40" applyFont="1" applyFill="1" applyBorder="1" applyAlignment="1" applyProtection="1">
      <alignment horizontal="center" vertical="center"/>
      <protection locked="0"/>
    </xf>
    <xf numFmtId="44" fontId="30" fillId="0" borderId="28" xfId="40" applyFont="1" applyFill="1" applyBorder="1" applyAlignment="1" applyProtection="1">
      <alignment horizontal="center" vertical="center"/>
      <protection locked="0"/>
    </xf>
    <xf numFmtId="0" fontId="39" fillId="3" borderId="0" xfId="0" applyFont="1" applyFill="1" applyBorder="1" applyAlignment="1">
      <alignment horizontal="right"/>
    </xf>
    <xf numFmtId="0" fontId="39" fillId="3" borderId="2" xfId="0" applyFont="1" applyFill="1" applyBorder="1" applyAlignment="1">
      <alignment horizontal="right"/>
    </xf>
  </cellXfs>
  <cellStyles count="80">
    <cellStyle name="Currency" xfId="40" builtinId="4"/>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customBuiltin="1"/>
    <cellStyle name="Normal" xfId="0" builtinId="0"/>
    <cellStyle name="Per cent" xfId="39" builtinId="5"/>
  </cellStyles>
  <dxfs count="0"/>
  <tableStyles count="0" defaultTableStyle="TableStyleMedium9" defaultPivotStyle="PivotStyleMedium4"/>
  <colors>
    <mruColors>
      <color rgb="FF8BEFFA"/>
      <color rgb="FF33454E"/>
      <color rgb="FFFF55AA"/>
      <color rgb="FF1E2939"/>
      <color rgb="FF1B232A"/>
      <color rgb="FF182C37"/>
      <color rgb="FF48E1F2"/>
      <color rgb="FFFF2DF0"/>
      <color rgb="FF68707A"/>
      <color rgb="FFDB007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hyperlink" Target="https://support.oneio.cloud/hc/en-us/articles/360023354951-Why-should-I-pay-the-monthlysubscription-fee" TargetMode="External"/><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721233</xdr:colOff>
      <xdr:row>0</xdr:row>
      <xdr:rowOff>0</xdr:rowOff>
    </xdr:from>
    <xdr:to>
      <xdr:col>1</xdr:col>
      <xdr:colOff>15867158</xdr:colOff>
      <xdr:row>0</xdr:row>
      <xdr:rowOff>2891820</xdr:rowOff>
    </xdr:to>
    <xdr:pic>
      <xdr:nvPicPr>
        <xdr:cNvPr id="4" name="Picture 3">
          <a:extLst>
            <a:ext uri="{FF2B5EF4-FFF2-40B4-BE49-F238E27FC236}">
              <a16:creationId xmlns:a16="http://schemas.microsoft.com/office/drawing/2014/main" id="{C7381473-9FB5-0B48-AA0B-F101FD748024}"/>
            </a:ext>
          </a:extLst>
        </xdr:cNvPr>
        <xdr:cNvPicPr>
          <a:picLocks noChangeAspect="1"/>
        </xdr:cNvPicPr>
      </xdr:nvPicPr>
      <xdr:blipFill>
        <a:blip xmlns:r="http://schemas.openxmlformats.org/officeDocument/2006/relationships" r:embed="rId1"/>
        <a:stretch>
          <a:fillRect/>
        </a:stretch>
      </xdr:blipFill>
      <xdr:spPr>
        <a:xfrm>
          <a:off x="721233" y="0"/>
          <a:ext cx="15976913" cy="2891820"/>
        </a:xfrm>
        <a:prstGeom prst="rect">
          <a:avLst/>
        </a:prstGeom>
      </xdr:spPr>
    </xdr:pic>
    <xdr:clientData/>
  </xdr:twoCellAnchor>
  <xdr:twoCellAnchor editAs="oneCell">
    <xdr:from>
      <xdr:col>1</xdr:col>
      <xdr:colOff>5895308</xdr:colOff>
      <xdr:row>0</xdr:row>
      <xdr:rowOff>585189</xdr:rowOff>
    </xdr:from>
    <xdr:to>
      <xdr:col>1</xdr:col>
      <xdr:colOff>10003209</xdr:colOff>
      <xdr:row>0</xdr:row>
      <xdr:rowOff>1406769</xdr:rowOff>
    </xdr:to>
    <xdr:pic>
      <xdr:nvPicPr>
        <xdr:cNvPr id="2" name="Kuva 1">
          <a:extLst>
            <a:ext uri="{FF2B5EF4-FFF2-40B4-BE49-F238E27FC236}">
              <a16:creationId xmlns:a16="http://schemas.microsoft.com/office/drawing/2014/main" id="{5D9D7D2A-F99D-C746-BFC2-5C5789D1E476}"/>
            </a:ext>
          </a:extLst>
        </xdr:cNvPr>
        <xdr:cNvPicPr>
          <a:picLocks noChangeAspect="1"/>
        </xdr:cNvPicPr>
      </xdr:nvPicPr>
      <xdr:blipFill>
        <a:blip xmlns:r="http://schemas.openxmlformats.org/officeDocument/2006/relationships" r:embed="rId2"/>
        <a:srcRect/>
        <a:stretch/>
      </xdr:blipFill>
      <xdr:spPr>
        <a:xfrm>
          <a:off x="6726296" y="585189"/>
          <a:ext cx="4107901" cy="821580"/>
        </a:xfrm>
        <a:prstGeom prst="rect">
          <a:avLst/>
        </a:prstGeom>
      </xdr:spPr>
    </xdr:pic>
    <xdr:clientData/>
  </xdr:twoCellAnchor>
  <xdr:twoCellAnchor>
    <xdr:from>
      <xdr:col>1</xdr:col>
      <xdr:colOff>15679</xdr:colOff>
      <xdr:row>0</xdr:row>
      <xdr:rowOff>1818765</xdr:rowOff>
    </xdr:from>
    <xdr:to>
      <xdr:col>1</xdr:col>
      <xdr:colOff>15945555</xdr:colOff>
      <xdr:row>0</xdr:row>
      <xdr:rowOff>2352165</xdr:rowOff>
    </xdr:to>
    <xdr:sp macro="" textlink="">
      <xdr:nvSpPr>
        <xdr:cNvPr id="1025" name="Text Box 1">
          <a:extLst>
            <a:ext uri="{FF2B5EF4-FFF2-40B4-BE49-F238E27FC236}">
              <a16:creationId xmlns:a16="http://schemas.microsoft.com/office/drawing/2014/main" id="{F03D9F66-69C4-AF48-AEC9-B8DD47C7AE57}"/>
            </a:ext>
          </a:extLst>
        </xdr:cNvPr>
        <xdr:cNvSpPr txBox="1">
          <a:spLocks noChangeArrowheads="1"/>
        </xdr:cNvSpPr>
      </xdr:nvSpPr>
      <xdr:spPr bwMode="auto">
        <a:xfrm>
          <a:off x="846667" y="1818765"/>
          <a:ext cx="15929876" cy="533400"/>
        </a:xfrm>
        <a:prstGeom prst="rect">
          <a:avLst/>
        </a:prstGeom>
        <a:noFill/>
        <a:ln w="9525">
          <a:noFill/>
          <a:miter lim="800000"/>
          <a:headEnd/>
          <a:tailEnd/>
        </a:ln>
      </xdr:spPr>
      <xdr:txBody>
        <a:bodyPr vertOverflow="clip" wrap="square" lIns="27432" tIns="22860" rIns="0" bIns="0" anchor="ctr" upright="1"/>
        <a:lstStyle/>
        <a:p>
          <a:pPr algn="ctr" rtl="0">
            <a:defRPr sz="1000"/>
          </a:pPr>
          <a:r>
            <a:rPr lang="en-GB" sz="2800" b="1" i="0" u="none" strike="noStrike" baseline="0">
              <a:ln>
                <a:noFill/>
              </a:ln>
              <a:solidFill>
                <a:schemeClr val="bg1"/>
              </a:solidFill>
              <a:latin typeface="Calibri" pitchFamily="2" charset="0"/>
              <a:cs typeface="Calibri" pitchFamily="2" charset="0"/>
            </a:rPr>
            <a:t>Enterprise integration TCO worksheet</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50799</xdr:colOff>
      <xdr:row>0</xdr:row>
      <xdr:rowOff>310614</xdr:rowOff>
    </xdr:from>
    <xdr:to>
      <xdr:col>1</xdr:col>
      <xdr:colOff>2171700</xdr:colOff>
      <xdr:row>0</xdr:row>
      <xdr:rowOff>734794</xdr:rowOff>
    </xdr:to>
    <xdr:pic>
      <xdr:nvPicPr>
        <xdr:cNvPr id="2" name="Kuva 1">
          <a:extLst>
            <a:ext uri="{FF2B5EF4-FFF2-40B4-BE49-F238E27FC236}">
              <a16:creationId xmlns:a16="http://schemas.microsoft.com/office/drawing/2014/main" id="{E7FD3A9F-36E5-CB4E-893E-E94B7EFDA13C}"/>
            </a:ext>
          </a:extLst>
        </xdr:cNvPr>
        <xdr:cNvPicPr>
          <a:picLocks noChangeAspect="1"/>
        </xdr:cNvPicPr>
      </xdr:nvPicPr>
      <xdr:blipFill>
        <a:blip xmlns:r="http://schemas.openxmlformats.org/officeDocument/2006/relationships" r:embed="rId1"/>
        <a:srcRect/>
        <a:stretch/>
      </xdr:blipFill>
      <xdr:spPr>
        <a:xfrm>
          <a:off x="889906" y="310614"/>
          <a:ext cx="2120901" cy="42418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21896</xdr:colOff>
      <xdr:row>0</xdr:row>
      <xdr:rowOff>490520</xdr:rowOff>
    </xdr:from>
    <xdr:to>
      <xdr:col>1</xdr:col>
      <xdr:colOff>1484936</xdr:colOff>
      <xdr:row>0</xdr:row>
      <xdr:rowOff>783128</xdr:rowOff>
    </xdr:to>
    <xdr:pic>
      <xdr:nvPicPr>
        <xdr:cNvPr id="2" name="Kuva 1">
          <a:extLst>
            <a:ext uri="{FF2B5EF4-FFF2-40B4-BE49-F238E27FC236}">
              <a16:creationId xmlns:a16="http://schemas.microsoft.com/office/drawing/2014/main" id="{60B3C9FD-C65A-AC45-996F-A8956AF98DFD}"/>
            </a:ext>
          </a:extLst>
        </xdr:cNvPr>
        <xdr:cNvPicPr>
          <a:picLocks noChangeAspect="1"/>
        </xdr:cNvPicPr>
      </xdr:nvPicPr>
      <xdr:blipFill>
        <a:blip xmlns:r="http://schemas.openxmlformats.org/officeDocument/2006/relationships" r:embed="rId1"/>
        <a:srcRect/>
        <a:stretch/>
      </xdr:blipFill>
      <xdr:spPr>
        <a:xfrm>
          <a:off x="1467068" y="490520"/>
          <a:ext cx="1463040" cy="292608"/>
        </a:xfrm>
        <a:prstGeom prst="rect">
          <a:avLst/>
        </a:prstGeom>
      </xdr:spPr>
    </xdr:pic>
    <xdr:clientData/>
  </xdr:twoCellAnchor>
  <xdr:twoCellAnchor>
    <xdr:from>
      <xdr:col>4</xdr:col>
      <xdr:colOff>635000</xdr:colOff>
      <xdr:row>3</xdr:row>
      <xdr:rowOff>14598</xdr:rowOff>
    </xdr:from>
    <xdr:to>
      <xdr:col>7</xdr:col>
      <xdr:colOff>780978</xdr:colOff>
      <xdr:row>19</xdr:row>
      <xdr:rowOff>36495</xdr:rowOff>
    </xdr:to>
    <xdr:sp macro="" textlink="">
      <xdr:nvSpPr>
        <xdr:cNvPr id="4" name="TextBox 3">
          <a:hlinkClick xmlns:r="http://schemas.openxmlformats.org/officeDocument/2006/relationships" r:id="rId2"/>
          <a:extLst>
            <a:ext uri="{FF2B5EF4-FFF2-40B4-BE49-F238E27FC236}">
              <a16:creationId xmlns:a16="http://schemas.microsoft.com/office/drawing/2014/main" id="{12F594BB-EF4F-EF4C-9BB7-283F278C02EC}"/>
            </a:ext>
          </a:extLst>
        </xdr:cNvPr>
        <xdr:cNvSpPr txBox="1"/>
      </xdr:nvSpPr>
      <xdr:spPr>
        <a:xfrm>
          <a:off x="5919368" y="1722529"/>
          <a:ext cx="2620288" cy="3291782"/>
        </a:xfrm>
        <a:prstGeom prst="rect">
          <a:avLst/>
        </a:prstGeom>
        <a:solidFill>
          <a:srgbClr val="1B232A"/>
        </a:solidFill>
        <a:ln w="9525" cmpd="sng">
          <a:solidFill>
            <a:srgbClr val="48E1F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defRPr sz="1000"/>
          </a:pPr>
          <a:r>
            <a:rPr lang="en-GB" sz="1100" b="1" i="0" u="none" strike="noStrike" baseline="0">
              <a:solidFill>
                <a:schemeClr val="bg1"/>
              </a:solidFill>
              <a:latin typeface="+mn-lt"/>
              <a:ea typeface="Tahoma" pitchFamily="2" charset="0"/>
              <a:cs typeface="Tahoma" pitchFamily="2" charset="0"/>
            </a:rPr>
            <a:t>This is a price example!</a:t>
          </a:r>
        </a:p>
        <a:p>
          <a:pPr algn="l" rtl="0">
            <a:defRPr sz="1000"/>
          </a:pPr>
          <a:endParaRPr lang="en-GB" sz="1000" b="1" i="0" u="none" strike="noStrike" baseline="0">
            <a:solidFill>
              <a:schemeClr val="bg1"/>
            </a:solidFill>
            <a:latin typeface="+mn-lt"/>
            <a:ea typeface="Tahoma" pitchFamily="2" charset="0"/>
            <a:cs typeface="Tahoma" pitchFamily="2" charset="0"/>
          </a:endParaRPr>
        </a:p>
        <a:p>
          <a:pPr algn="l" rtl="0">
            <a:defRPr sz="1000"/>
          </a:pPr>
          <a:r>
            <a:rPr lang="en-GB" sz="1000" b="0" i="0" u="none" strike="noStrike" baseline="0">
              <a:solidFill>
                <a:schemeClr val="bg1"/>
              </a:solidFill>
              <a:latin typeface="+mn-lt"/>
              <a:cs typeface="Calibri" pitchFamily="2" charset="0"/>
            </a:rPr>
            <a:t>The ONEiO Enterprise Plan consists of two elements: </a:t>
          </a:r>
        </a:p>
        <a:p>
          <a:pPr algn="l" rtl="0">
            <a:defRPr sz="1000"/>
          </a:pPr>
          <a:endParaRPr lang="en-GB" sz="1000" b="0" i="0" u="none" strike="noStrike" baseline="0">
            <a:solidFill>
              <a:schemeClr val="bg1"/>
            </a:solidFill>
            <a:latin typeface="+mn-lt"/>
            <a:cs typeface="Calibri" pitchFamily="2" charset="0"/>
          </a:endParaRPr>
        </a:p>
        <a:p>
          <a:pPr algn="l" rtl="0">
            <a:defRPr sz="1000"/>
          </a:pPr>
          <a:r>
            <a:rPr lang="en-GB" sz="1100" b="1" i="0" u="none" strike="noStrike" baseline="0">
              <a:solidFill>
                <a:schemeClr val="bg1"/>
              </a:solidFill>
              <a:latin typeface="+mn-lt"/>
              <a:cs typeface="Calibri" pitchFamily="2" charset="0"/>
            </a:rPr>
            <a:t>1. The ONEiO subscription and the right for needed flat rate integrations </a:t>
          </a:r>
          <a:r>
            <a:rPr lang="en-GB" sz="1000" b="0" i="0" u="none" strike="noStrike" baseline="0">
              <a:solidFill>
                <a:schemeClr val="bg1"/>
              </a:solidFill>
              <a:latin typeface="+mn-lt"/>
              <a:cs typeface="Calibri" pitchFamily="2" charset="0"/>
            </a:rPr>
            <a:t>(Starting from 900€/month) </a:t>
          </a:r>
          <a:r>
            <a:rPr lang="en-GB" sz="1000" b="0" i="0" u="none" strike="noStrike" baseline="0">
              <a:solidFill>
                <a:srgbClr val="8BEFFA"/>
              </a:solidFill>
              <a:latin typeface="+mn-lt"/>
              <a:cs typeface="Calibri" pitchFamily="2" charset="0"/>
            </a:rPr>
            <a:t>https://support.oneio.cloud/hc/en-us/articles/360023354951-Why-should-I-pay-the-monthlysubscription-fee </a:t>
          </a:r>
          <a:br>
            <a:rPr lang="en-GB" sz="1100" b="0" i="0" u="none" strike="noStrike" baseline="0">
              <a:solidFill>
                <a:schemeClr val="bg1"/>
              </a:solidFill>
              <a:latin typeface="+mn-lt"/>
              <a:cs typeface="Calibri" pitchFamily="2" charset="0"/>
            </a:rPr>
          </a:br>
          <a:endParaRPr lang="en-GB" sz="1100" b="0" i="0" u="none" strike="noStrike" baseline="0">
            <a:solidFill>
              <a:schemeClr val="bg1"/>
            </a:solidFill>
            <a:latin typeface="+mn-lt"/>
            <a:cs typeface="Calibri" pitchFamily="2" charset="0"/>
          </a:endParaRPr>
        </a:p>
        <a:p>
          <a:pPr algn="l" rtl="0">
            <a:defRPr sz="1000"/>
          </a:pPr>
          <a:r>
            <a:rPr lang="en-GB" sz="1100" b="1" i="0" u="none" strike="noStrike" baseline="0">
              <a:solidFill>
                <a:schemeClr val="bg1"/>
              </a:solidFill>
              <a:latin typeface="+mn-lt"/>
              <a:cs typeface="Calibri" pitchFamily="2" charset="0"/>
            </a:rPr>
            <a:t>2. The amount of flat rate integrations </a:t>
          </a:r>
        </a:p>
        <a:p>
          <a:pPr algn="l" rtl="0">
            <a:defRPr sz="1000"/>
          </a:pPr>
          <a:endParaRPr lang="en-GB" sz="1000" b="0" i="0" u="none" strike="noStrike" baseline="0">
            <a:solidFill>
              <a:schemeClr val="bg1"/>
            </a:solidFill>
            <a:latin typeface="+mn-lt"/>
            <a:ea typeface="Tahoma" pitchFamily="2" charset="0"/>
            <a:cs typeface="Tahoma" pitchFamily="2" charset="0"/>
          </a:endParaRPr>
        </a:p>
        <a:p>
          <a:pPr algn="l" rtl="0">
            <a:defRPr sz="1000"/>
          </a:pPr>
          <a:r>
            <a:rPr lang="en-GB" sz="1000" b="0" i="0" u="none" strike="noStrike" baseline="0">
              <a:solidFill>
                <a:schemeClr val="bg1"/>
              </a:solidFill>
              <a:latin typeface="+mn-lt"/>
              <a:ea typeface="Tahoma" pitchFamily="2" charset="0"/>
              <a:cs typeface="Tahoma" pitchFamily="2" charset="0"/>
            </a:rPr>
            <a:t>For a precise and more accurate comparison, please contact sales@oneio.cloud to get a quote for your integration landscape. </a:t>
          </a:r>
        </a:p>
        <a:p>
          <a:pPr algn="l" rtl="0">
            <a:defRPr sz="1000"/>
          </a:pPr>
          <a:endParaRPr lang="en-GB" sz="1000" b="0" i="0" u="none" strike="noStrike" baseline="0">
            <a:solidFill>
              <a:schemeClr val="bg1"/>
            </a:solidFill>
            <a:latin typeface="+mn-lt"/>
            <a:ea typeface="Tahoma" pitchFamily="2" charset="0"/>
            <a:cs typeface="Tahoma" pitchFamily="2" charset="0"/>
          </a:endParaRPr>
        </a:p>
        <a:p>
          <a:pPr algn="l" rtl="0">
            <a:defRPr sz="1000"/>
          </a:pPr>
          <a:r>
            <a:rPr lang="en-GB" sz="1000" b="0" i="0" u="none" strike="noStrike" baseline="0">
              <a:solidFill>
                <a:schemeClr val="bg1"/>
              </a:solidFill>
              <a:latin typeface="+mn-lt"/>
              <a:ea typeface="Tahoma" pitchFamily="2" charset="0"/>
              <a:cs typeface="Tahoma" pitchFamily="2" charset="0"/>
            </a:rPr>
            <a:t>Thank you!</a:t>
          </a:r>
        </a:p>
        <a:p>
          <a:endParaRPr lang="en-GB" sz="1100">
            <a:solidFill>
              <a:schemeClr val="bg1"/>
            </a:solidFill>
            <a:latin typeface="+mn-lt"/>
          </a:endParaRPr>
        </a:p>
      </xdr:txBody>
    </xdr:sp>
    <xdr:clientData/>
  </xdr:twoCellAnchor>
  <xdr:twoCellAnchor>
    <xdr:from>
      <xdr:col>2</xdr:col>
      <xdr:colOff>912357</xdr:colOff>
      <xdr:row>7</xdr:row>
      <xdr:rowOff>14598</xdr:rowOff>
    </xdr:from>
    <xdr:to>
      <xdr:col>4</xdr:col>
      <xdr:colOff>627701</xdr:colOff>
      <xdr:row>11</xdr:row>
      <xdr:rowOff>51092</xdr:rowOff>
    </xdr:to>
    <xdr:cxnSp macro="">
      <xdr:nvCxnSpPr>
        <xdr:cNvPr id="8" name="Straight Arrow Connector 7">
          <a:extLst>
            <a:ext uri="{FF2B5EF4-FFF2-40B4-BE49-F238E27FC236}">
              <a16:creationId xmlns:a16="http://schemas.microsoft.com/office/drawing/2014/main" id="{B62CBD00-85A1-3E46-966C-909E14DE870A}"/>
            </a:ext>
          </a:extLst>
        </xdr:cNvPr>
        <xdr:cNvCxnSpPr/>
      </xdr:nvCxnSpPr>
      <xdr:spPr>
        <a:xfrm flipV="1">
          <a:off x="4211437" y="2540000"/>
          <a:ext cx="1700632" cy="853966"/>
        </a:xfrm>
        <a:prstGeom prst="straightConnector1">
          <a:avLst/>
        </a:prstGeom>
        <a:ln w="9525">
          <a:solidFill>
            <a:srgbClr val="8BEFFA"/>
          </a:solidFill>
          <a:prstDash val="sysDot"/>
          <a:headEnd type="triangle" w="med" len="med"/>
          <a:tailEnd type="none" w="med" len="med"/>
        </a:ln>
      </xdr:spPr>
      <xdr:style>
        <a:lnRef idx="2">
          <a:schemeClr val="accent1"/>
        </a:lnRef>
        <a:fillRef idx="0">
          <a:schemeClr val="accent1"/>
        </a:fillRef>
        <a:effectRef idx="1">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12700</xdr:colOff>
      <xdr:row>0</xdr:row>
      <xdr:rowOff>388974</xdr:rowOff>
    </xdr:from>
    <xdr:to>
      <xdr:col>1</xdr:col>
      <xdr:colOff>2268045</xdr:colOff>
      <xdr:row>1</xdr:row>
      <xdr:rowOff>128843</xdr:rowOff>
    </xdr:to>
    <xdr:pic>
      <xdr:nvPicPr>
        <xdr:cNvPr id="2" name="Kuva 1">
          <a:extLst>
            <a:ext uri="{FF2B5EF4-FFF2-40B4-BE49-F238E27FC236}">
              <a16:creationId xmlns:a16="http://schemas.microsoft.com/office/drawing/2014/main" id="{32877AA0-ED00-BD4A-A73E-C23B2E7FD025}"/>
            </a:ext>
          </a:extLst>
        </xdr:cNvPr>
        <xdr:cNvPicPr>
          <a:picLocks noChangeAspect="1"/>
        </xdr:cNvPicPr>
      </xdr:nvPicPr>
      <xdr:blipFill>
        <a:blip xmlns:r="http://schemas.openxmlformats.org/officeDocument/2006/relationships" r:embed="rId1"/>
        <a:srcRect/>
        <a:stretch/>
      </xdr:blipFill>
      <xdr:spPr>
        <a:xfrm>
          <a:off x="685800" y="388974"/>
          <a:ext cx="2255345" cy="45106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drawing" Target="../drawings/drawing1.xml"/><Relationship Id="rId1" Type="http://schemas.openxmlformats.org/officeDocument/2006/relationships/hyperlink" Target="https://oneio.cloud/free-trial/" TargetMode="External"/></Relationships>
</file>

<file path=xl/worksheets/_rels/sheet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2765AB-A1E0-684E-B0C7-3AE596ECBB76}">
  <sheetPr codeName="Sheet1">
    <tabColor rgb="FF33454E"/>
  </sheetPr>
  <dimension ref="A1:C19"/>
  <sheetViews>
    <sheetView showGridLines="0" tabSelected="1" topLeftCell="A2" zoomScale="81" zoomScaleNormal="110" workbookViewId="0">
      <selection activeCell="B22" sqref="B22"/>
    </sheetView>
  </sheetViews>
  <sheetFormatPr baseColWidth="10" defaultRowHeight="16" x14ac:dyDescent="0.2"/>
  <cols>
    <col min="2" max="2" width="208.33203125" customWidth="1"/>
    <col min="3" max="3" width="43.6640625" customWidth="1"/>
    <col min="9" max="9" width="54.1640625" customWidth="1"/>
  </cols>
  <sheetData>
    <row r="1" spans="1:3" ht="253" customHeight="1" x14ac:dyDescent="0.2">
      <c r="B1" s="149"/>
    </row>
    <row r="2" spans="1:3" ht="70" x14ac:dyDescent="0.4">
      <c r="A2" s="17"/>
      <c r="B2" s="154" t="s">
        <v>141</v>
      </c>
      <c r="C2" s="17"/>
    </row>
    <row r="3" spans="1:3" ht="82" customHeight="1" x14ac:dyDescent="0.3">
      <c r="A3" s="17"/>
      <c r="B3" s="152" t="s">
        <v>137</v>
      </c>
      <c r="C3" s="17"/>
    </row>
    <row r="4" spans="1:3" ht="39" customHeight="1" x14ac:dyDescent="0.3">
      <c r="A4" s="17"/>
      <c r="B4" s="153" t="s">
        <v>136</v>
      </c>
    </row>
    <row r="5" spans="1:3" ht="74" customHeight="1" x14ac:dyDescent="0.3">
      <c r="A5" s="17"/>
      <c r="B5" s="153" t="s">
        <v>158</v>
      </c>
      <c r="C5" s="17"/>
    </row>
    <row r="6" spans="1:3" ht="46" customHeight="1" x14ac:dyDescent="0.3">
      <c r="A6" s="17"/>
      <c r="B6" s="155" t="s">
        <v>142</v>
      </c>
      <c r="C6" s="17"/>
    </row>
    <row r="7" spans="1:3" ht="32" customHeight="1" x14ac:dyDescent="0.3">
      <c r="A7" s="17"/>
      <c r="B7" s="150" t="s">
        <v>143</v>
      </c>
    </row>
    <row r="8" spans="1:3" ht="32" customHeight="1" x14ac:dyDescent="0.3">
      <c r="A8" s="17"/>
      <c r="B8" s="150" t="s">
        <v>144</v>
      </c>
      <c r="C8" s="17"/>
    </row>
    <row r="9" spans="1:3" ht="32" customHeight="1" x14ac:dyDescent="0.3">
      <c r="A9" s="17"/>
      <c r="B9" s="150" t="s">
        <v>145</v>
      </c>
      <c r="C9" s="17"/>
    </row>
    <row r="10" spans="1:3" ht="32" customHeight="1" x14ac:dyDescent="0.3">
      <c r="A10" s="17"/>
      <c r="B10" s="151" t="s">
        <v>156</v>
      </c>
    </row>
    <row r="11" spans="1:3" ht="26" x14ac:dyDescent="0.3">
      <c r="A11" s="17"/>
      <c r="B11" s="152"/>
      <c r="C11" s="17"/>
    </row>
    <row r="12" spans="1:3" ht="27" x14ac:dyDescent="0.3">
      <c r="A12" s="17"/>
      <c r="B12" s="153" t="s">
        <v>157</v>
      </c>
    </row>
    <row r="13" spans="1:3" ht="26" x14ac:dyDescent="0.3">
      <c r="A13" s="17"/>
      <c r="B13" s="152"/>
    </row>
    <row r="14" spans="1:3" ht="32" customHeight="1" x14ac:dyDescent="0.3">
      <c r="A14" s="17"/>
      <c r="B14" s="152" t="s">
        <v>138</v>
      </c>
    </row>
    <row r="15" spans="1:3" ht="33" customHeight="1" x14ac:dyDescent="0.3">
      <c r="A15" s="17"/>
      <c r="B15" s="152" t="s">
        <v>147</v>
      </c>
      <c r="C15" s="17"/>
    </row>
    <row r="16" spans="1:3" ht="58" customHeight="1" x14ac:dyDescent="0.3">
      <c r="A16" s="17"/>
      <c r="B16" s="156" t="s">
        <v>159</v>
      </c>
      <c r="C16" s="17"/>
    </row>
    <row r="17" spans="1:2" ht="26" x14ac:dyDescent="0.3">
      <c r="A17" s="17"/>
      <c r="B17" s="152"/>
    </row>
    <row r="18" spans="1:2" ht="27" x14ac:dyDescent="0.3">
      <c r="A18" s="17"/>
      <c r="B18" s="152" t="s">
        <v>139</v>
      </c>
    </row>
    <row r="19" spans="1:2" ht="27" x14ac:dyDescent="0.3">
      <c r="A19" s="17"/>
      <c r="B19" s="153" t="s">
        <v>140</v>
      </c>
    </row>
  </sheetData>
  <hyperlinks>
    <hyperlink ref="B16" r:id="rId1" xr:uid="{A73C8294-9231-1942-8B39-196CC5D498AD}"/>
  </hyperlinks>
  <pageMargins left="0.7" right="0.7" top="0.75" bottom="0.75" header="0.3" footer="0.3"/>
  <drawing r:id="rId2"/>
  <pictur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8BEFFA"/>
  </sheetPr>
  <dimension ref="A1:J70"/>
  <sheetViews>
    <sheetView showGridLines="0" zoomScale="112" zoomScaleNormal="159" workbookViewId="0">
      <selection activeCell="B72" sqref="B72"/>
    </sheetView>
  </sheetViews>
  <sheetFormatPr baseColWidth="10" defaultColWidth="11" defaultRowHeight="16" x14ac:dyDescent="0.2"/>
  <cols>
    <col min="2" max="2" width="53.83203125" bestFit="1" customWidth="1"/>
    <col min="3" max="3" width="33.5" customWidth="1"/>
    <col min="4" max="4" width="34" style="1" customWidth="1"/>
    <col min="5" max="5" width="13.6640625" customWidth="1"/>
    <col min="6" max="6" width="8.6640625" style="2" customWidth="1"/>
    <col min="7" max="7" width="8.1640625" customWidth="1"/>
    <col min="8" max="8" width="48" bestFit="1" customWidth="1"/>
    <col min="9" max="9" width="25.33203125" customWidth="1"/>
    <col min="10" max="10" width="45.83203125" customWidth="1"/>
  </cols>
  <sheetData>
    <row r="1" spans="2:6" ht="82" customHeight="1" x14ac:dyDescent="0.2">
      <c r="C1" s="166" t="s">
        <v>99</v>
      </c>
      <c r="D1" s="166"/>
      <c r="E1" s="12"/>
    </row>
    <row r="2" spans="2:6" ht="21" customHeight="1" x14ac:dyDescent="0.2">
      <c r="C2" s="8"/>
      <c r="D2" s="26" t="s">
        <v>155</v>
      </c>
      <c r="E2" s="12"/>
    </row>
    <row r="3" spans="2:6" ht="17" x14ac:dyDescent="0.2">
      <c r="B3" s="45" t="s">
        <v>84</v>
      </c>
      <c r="C3" s="46" t="s">
        <v>67</v>
      </c>
      <c r="D3" s="47" t="s">
        <v>77</v>
      </c>
      <c r="E3" s="12"/>
    </row>
    <row r="4" spans="2:6" x14ac:dyDescent="0.2">
      <c r="B4" s="48" t="s">
        <v>69</v>
      </c>
      <c r="C4" s="49" t="s">
        <v>67</v>
      </c>
      <c r="D4" s="49" t="s">
        <v>0</v>
      </c>
      <c r="E4" s="12"/>
    </row>
    <row r="5" spans="2:6" x14ac:dyDescent="0.2">
      <c r="B5" s="29" t="s">
        <v>80</v>
      </c>
      <c r="C5" s="98">
        <v>5</v>
      </c>
      <c r="D5" s="95">
        <v>20</v>
      </c>
      <c r="E5" s="62"/>
    </row>
    <row r="6" spans="2:6" x14ac:dyDescent="0.2">
      <c r="B6" s="29" t="s">
        <v>72</v>
      </c>
      <c r="C6" s="70">
        <v>0</v>
      </c>
      <c r="D6" s="96">
        <v>40</v>
      </c>
      <c r="E6" s="62"/>
    </row>
    <row r="7" spans="2:6" x14ac:dyDescent="0.2">
      <c r="B7" s="27" t="s">
        <v>73</v>
      </c>
      <c r="C7" s="70">
        <v>0</v>
      </c>
      <c r="D7" s="96">
        <v>40</v>
      </c>
      <c r="E7" s="62"/>
    </row>
    <row r="8" spans="2:6" x14ac:dyDescent="0.2">
      <c r="B8" s="27" t="s">
        <v>74</v>
      </c>
      <c r="C8" s="70">
        <v>15</v>
      </c>
      <c r="D8" s="96">
        <v>15</v>
      </c>
      <c r="E8" s="62"/>
    </row>
    <row r="9" spans="2:6" x14ac:dyDescent="0.2">
      <c r="B9" s="27" t="s">
        <v>107</v>
      </c>
      <c r="C9" s="70">
        <v>15</v>
      </c>
      <c r="D9" s="96">
        <v>40</v>
      </c>
      <c r="E9" s="62"/>
    </row>
    <row r="10" spans="2:6" x14ac:dyDescent="0.2">
      <c r="B10" s="27" t="s">
        <v>75</v>
      </c>
      <c r="C10" s="70">
        <v>10</v>
      </c>
      <c r="D10" s="96">
        <v>10</v>
      </c>
      <c r="E10" s="62"/>
    </row>
    <row r="11" spans="2:6" x14ac:dyDescent="0.2">
      <c r="B11" s="99" t="s">
        <v>76</v>
      </c>
      <c r="C11" s="70">
        <v>0.5</v>
      </c>
      <c r="D11" s="96">
        <v>0.5</v>
      </c>
      <c r="E11" s="62"/>
    </row>
    <row r="12" spans="2:6" x14ac:dyDescent="0.2">
      <c r="B12" s="35" t="s">
        <v>70</v>
      </c>
      <c r="C12" s="164">
        <f>SUM(C5:C11)</f>
        <v>45.5</v>
      </c>
      <c r="D12" s="97">
        <f>SUM(D5:D11)</f>
        <v>165.5</v>
      </c>
      <c r="E12" s="62"/>
      <c r="F12" s="41"/>
    </row>
    <row r="13" spans="2:6" x14ac:dyDescent="0.2">
      <c r="B13" s="36" t="s">
        <v>98</v>
      </c>
      <c r="C13" s="42">
        <v>0</v>
      </c>
      <c r="D13" s="56">
        <f>100*D12</f>
        <v>16550</v>
      </c>
      <c r="E13" s="30">
        <v>100</v>
      </c>
      <c r="F13" s="39" t="s">
        <v>128</v>
      </c>
    </row>
    <row r="14" spans="2:6" x14ac:dyDescent="0.2">
      <c r="B14" s="36"/>
      <c r="C14" s="37"/>
      <c r="D14" s="37"/>
      <c r="E14" s="12"/>
    </row>
    <row r="15" spans="2:6" x14ac:dyDescent="0.2">
      <c r="B15" s="38" t="s">
        <v>108</v>
      </c>
      <c r="C15" s="50">
        <v>5</v>
      </c>
      <c r="D15" s="50">
        <v>5</v>
      </c>
      <c r="E15" s="12"/>
    </row>
    <row r="16" spans="2:6" x14ac:dyDescent="0.2">
      <c r="B16" s="38" t="s">
        <v>134</v>
      </c>
      <c r="C16" s="92">
        <f>15*C15</f>
        <v>75</v>
      </c>
      <c r="D16" s="93">
        <f>40*D15</f>
        <v>200</v>
      </c>
      <c r="E16" s="62"/>
    </row>
    <row r="17" spans="1:6" x14ac:dyDescent="0.2">
      <c r="B17" s="38" t="s">
        <v>109</v>
      </c>
      <c r="C17" s="91">
        <f>C15*C13</f>
        <v>0</v>
      </c>
      <c r="D17" s="94">
        <f>D13*D15</f>
        <v>82750</v>
      </c>
      <c r="E17" s="62"/>
    </row>
    <row r="18" spans="1:6" x14ac:dyDescent="0.2">
      <c r="B18" s="36"/>
      <c r="C18" s="60" t="s">
        <v>146</v>
      </c>
      <c r="D18" s="59" t="s">
        <v>110</v>
      </c>
      <c r="E18" s="12"/>
    </row>
    <row r="19" spans="1:6" x14ac:dyDescent="0.2">
      <c r="B19" s="36"/>
      <c r="C19" s="60" t="s">
        <v>135</v>
      </c>
      <c r="D19" s="37"/>
      <c r="E19" s="12"/>
    </row>
    <row r="20" spans="1:6" ht="17" customHeight="1" x14ac:dyDescent="0.2">
      <c r="B20" s="12"/>
      <c r="C20" s="12"/>
      <c r="E20" s="121" t="s">
        <v>150</v>
      </c>
      <c r="F20"/>
    </row>
    <row r="21" spans="1:6" ht="17" x14ac:dyDescent="0.2">
      <c r="B21" s="51" t="s">
        <v>82</v>
      </c>
      <c r="C21" s="52" t="s">
        <v>67</v>
      </c>
      <c r="D21" s="53" t="s">
        <v>77</v>
      </c>
      <c r="E21" s="12"/>
      <c r="F21"/>
    </row>
    <row r="22" spans="1:6" x14ac:dyDescent="0.2">
      <c r="A22" s="165" t="s">
        <v>94</v>
      </c>
      <c r="B22" s="48" t="s">
        <v>78</v>
      </c>
      <c r="C22" s="54"/>
      <c r="D22" s="55" t="s">
        <v>111</v>
      </c>
      <c r="E22" s="12"/>
      <c r="F22"/>
    </row>
    <row r="23" spans="1:6" x14ac:dyDescent="0.2">
      <c r="A23" s="165"/>
      <c r="B23" s="27" t="s">
        <v>38</v>
      </c>
      <c r="C23" s="69" t="s">
        <v>50</v>
      </c>
      <c r="D23" s="75">
        <v>0</v>
      </c>
      <c r="E23" s="62"/>
      <c r="F23"/>
    </row>
    <row r="24" spans="1:6" x14ac:dyDescent="0.2">
      <c r="A24" s="165"/>
      <c r="B24" s="27" t="s">
        <v>34</v>
      </c>
      <c r="C24" s="70" t="s">
        <v>50</v>
      </c>
      <c r="D24" s="76">
        <v>0</v>
      </c>
      <c r="E24" s="62"/>
      <c r="F24"/>
    </row>
    <row r="25" spans="1:6" x14ac:dyDescent="0.2">
      <c r="A25" s="165"/>
      <c r="B25" s="27" t="s">
        <v>45</v>
      </c>
      <c r="C25" s="78" t="s">
        <v>50</v>
      </c>
      <c r="D25" s="86">
        <v>0</v>
      </c>
      <c r="E25" s="62"/>
      <c r="F25"/>
    </row>
    <row r="26" spans="1:6" x14ac:dyDescent="0.2">
      <c r="A26" s="165"/>
      <c r="B26" s="27"/>
      <c r="C26" s="77"/>
      <c r="D26" s="75">
        <v>3600</v>
      </c>
      <c r="E26" s="62" t="s">
        <v>148</v>
      </c>
      <c r="F26"/>
    </row>
    <row r="27" spans="1:6" x14ac:dyDescent="0.2">
      <c r="A27" s="165"/>
      <c r="B27" s="48" t="s">
        <v>79</v>
      </c>
      <c r="C27" s="48"/>
      <c r="D27" s="48"/>
      <c r="E27" s="12"/>
      <c r="F27"/>
    </row>
    <row r="28" spans="1:6" x14ac:dyDescent="0.2">
      <c r="A28" s="165"/>
      <c r="B28" s="27" t="s">
        <v>42</v>
      </c>
      <c r="C28" s="69" t="s">
        <v>50</v>
      </c>
      <c r="D28" s="74">
        <v>1000</v>
      </c>
      <c r="E28" s="62" t="s">
        <v>101</v>
      </c>
      <c r="F28"/>
    </row>
    <row r="29" spans="1:6" x14ac:dyDescent="0.2">
      <c r="A29" s="165"/>
      <c r="B29" s="27" t="s">
        <v>43</v>
      </c>
      <c r="C29" s="70" t="s">
        <v>50</v>
      </c>
      <c r="D29" s="76">
        <v>0</v>
      </c>
      <c r="E29" s="62"/>
      <c r="F29"/>
    </row>
    <row r="30" spans="1:6" x14ac:dyDescent="0.2">
      <c r="A30" s="165"/>
      <c r="B30" s="27" t="s">
        <v>44</v>
      </c>
      <c r="C30" s="78" t="s">
        <v>41</v>
      </c>
      <c r="D30" s="76"/>
      <c r="E30" s="62"/>
      <c r="F30"/>
    </row>
    <row r="31" spans="1:6" x14ac:dyDescent="0.2">
      <c r="A31" s="40"/>
      <c r="B31" s="27"/>
      <c r="C31" s="77"/>
      <c r="D31" s="75">
        <f>SUM(D23:D30)</f>
        <v>4600</v>
      </c>
      <c r="E31" s="62" t="s">
        <v>112</v>
      </c>
      <c r="F31"/>
    </row>
    <row r="32" spans="1:6" ht="40" customHeight="1" x14ac:dyDescent="0.2">
      <c r="A32" s="15"/>
      <c r="B32" s="3"/>
      <c r="C32" s="89" t="s">
        <v>96</v>
      </c>
      <c r="D32" s="90"/>
      <c r="E32" s="12"/>
      <c r="F32"/>
    </row>
    <row r="33" spans="1:6" x14ac:dyDescent="0.2">
      <c r="A33" s="165" t="s">
        <v>95</v>
      </c>
      <c r="B33" s="48" t="s">
        <v>65</v>
      </c>
      <c r="C33" s="48"/>
      <c r="D33" s="48"/>
      <c r="E33" s="12"/>
      <c r="F33"/>
    </row>
    <row r="34" spans="1:6" x14ac:dyDescent="0.2">
      <c r="A34" s="165"/>
      <c r="B34" s="27" t="s">
        <v>59</v>
      </c>
      <c r="C34" s="83" t="s">
        <v>60</v>
      </c>
      <c r="D34" s="85">
        <v>0</v>
      </c>
      <c r="E34" s="62"/>
      <c r="F34"/>
    </row>
    <row r="35" spans="1:6" x14ac:dyDescent="0.2">
      <c r="A35" s="165"/>
      <c r="B35" s="27" t="s">
        <v>61</v>
      </c>
      <c r="C35" s="84" t="s">
        <v>50</v>
      </c>
      <c r="D35" s="86">
        <v>0</v>
      </c>
      <c r="E35" s="62"/>
      <c r="F35"/>
    </row>
    <row r="36" spans="1:6" x14ac:dyDescent="0.2">
      <c r="A36" s="165"/>
      <c r="B36" s="27" t="s">
        <v>62</v>
      </c>
      <c r="C36" s="82" t="s">
        <v>64</v>
      </c>
      <c r="D36" s="86">
        <v>0</v>
      </c>
      <c r="E36" s="62"/>
      <c r="F36"/>
    </row>
    <row r="37" spans="1:6" x14ac:dyDescent="0.2">
      <c r="A37" s="165"/>
      <c r="B37" s="27" t="s">
        <v>63</v>
      </c>
      <c r="C37" s="82" t="s">
        <v>97</v>
      </c>
      <c r="D37" s="87">
        <v>0</v>
      </c>
      <c r="E37" s="62"/>
      <c r="F37"/>
    </row>
    <row r="38" spans="1:6" ht="34" x14ac:dyDescent="0.2">
      <c r="A38" s="165"/>
      <c r="B38" s="27" t="s">
        <v>66</v>
      </c>
      <c r="C38" s="81" t="s">
        <v>68</v>
      </c>
      <c r="D38" s="87">
        <v>0</v>
      </c>
      <c r="E38" s="62"/>
      <c r="F38"/>
    </row>
    <row r="39" spans="1:6" x14ac:dyDescent="0.2">
      <c r="B39" s="27"/>
      <c r="C39" s="80"/>
      <c r="D39" s="88"/>
      <c r="E39" s="62" t="s">
        <v>112</v>
      </c>
      <c r="F39"/>
    </row>
    <row r="40" spans="1:6" x14ac:dyDescent="0.2">
      <c r="B40" s="27"/>
      <c r="C40" s="79"/>
      <c r="D40" s="33"/>
      <c r="E40" s="12"/>
      <c r="F40"/>
    </row>
    <row r="41" spans="1:6" x14ac:dyDescent="0.2">
      <c r="B41" s="48" t="s">
        <v>35</v>
      </c>
      <c r="C41" s="48"/>
      <c r="D41" s="48"/>
      <c r="E41" s="12"/>
      <c r="F41"/>
    </row>
    <row r="42" spans="1:6" x14ac:dyDescent="0.2">
      <c r="B42" s="27" t="s">
        <v>36</v>
      </c>
      <c r="C42" s="69" t="s">
        <v>57</v>
      </c>
      <c r="D42" s="75">
        <v>2000</v>
      </c>
      <c r="E42" s="62" t="s">
        <v>104</v>
      </c>
      <c r="F42"/>
    </row>
    <row r="43" spans="1:6" x14ac:dyDescent="0.2">
      <c r="B43" s="27" t="s">
        <v>39</v>
      </c>
      <c r="C43" s="70" t="s">
        <v>50</v>
      </c>
      <c r="D43" s="66">
        <v>2000</v>
      </c>
      <c r="E43" s="62" t="s">
        <v>104</v>
      </c>
      <c r="F43"/>
    </row>
    <row r="44" spans="1:6" x14ac:dyDescent="0.2">
      <c r="B44" s="27" t="s">
        <v>56</v>
      </c>
      <c r="C44" s="78" t="s">
        <v>50</v>
      </c>
      <c r="D44" s="66">
        <v>0</v>
      </c>
      <c r="E44" s="62"/>
      <c r="F44"/>
    </row>
    <row r="45" spans="1:6" x14ac:dyDescent="0.2">
      <c r="B45" s="27"/>
      <c r="C45" s="77"/>
      <c r="D45" s="66">
        <f>SUM(D42:D44)</f>
        <v>4000</v>
      </c>
      <c r="E45" s="62" t="s">
        <v>112</v>
      </c>
      <c r="F45"/>
    </row>
    <row r="46" spans="1:6" x14ac:dyDescent="0.2">
      <c r="B46" s="27"/>
      <c r="C46" s="34"/>
      <c r="D46" s="33"/>
      <c r="E46" s="12"/>
      <c r="F46"/>
    </row>
    <row r="47" spans="1:6" x14ac:dyDescent="0.2">
      <c r="B47" s="48" t="s">
        <v>85</v>
      </c>
      <c r="C47" s="48"/>
      <c r="D47" s="48"/>
      <c r="E47" s="12"/>
      <c r="F47"/>
    </row>
    <row r="48" spans="1:6" x14ac:dyDescent="0.2">
      <c r="B48" s="27" t="s">
        <v>37</v>
      </c>
      <c r="C48" s="72" t="s">
        <v>48</v>
      </c>
      <c r="D48" s="74">
        <v>3625</v>
      </c>
      <c r="E48" s="62" t="s">
        <v>102</v>
      </c>
      <c r="F48"/>
    </row>
    <row r="49" spans="2:10" x14ac:dyDescent="0.2">
      <c r="B49" s="27" t="s">
        <v>87</v>
      </c>
      <c r="C49" s="73" t="s">
        <v>46</v>
      </c>
      <c r="D49" s="74">
        <v>10000</v>
      </c>
      <c r="E49" s="62" t="s">
        <v>105</v>
      </c>
      <c r="F49"/>
    </row>
    <row r="50" spans="2:10" x14ac:dyDescent="0.2">
      <c r="B50" s="27" t="s">
        <v>86</v>
      </c>
      <c r="C50" s="73" t="s">
        <v>50</v>
      </c>
      <c r="D50" s="75">
        <v>7500</v>
      </c>
      <c r="E50" s="62" t="s">
        <v>103</v>
      </c>
      <c r="F50"/>
    </row>
    <row r="51" spans="2:10" x14ac:dyDescent="0.2">
      <c r="B51" s="27" t="s">
        <v>89</v>
      </c>
      <c r="C51" s="73" t="s">
        <v>50</v>
      </c>
      <c r="D51" s="76">
        <v>10000</v>
      </c>
      <c r="E51" s="62" t="s">
        <v>103</v>
      </c>
      <c r="F51"/>
    </row>
    <row r="52" spans="2:10" x14ac:dyDescent="0.2">
      <c r="B52" s="27" t="s">
        <v>106</v>
      </c>
      <c r="C52" s="73" t="s">
        <v>50</v>
      </c>
      <c r="D52" s="76">
        <v>0</v>
      </c>
      <c r="E52" s="62" t="s">
        <v>81</v>
      </c>
      <c r="F52"/>
    </row>
    <row r="53" spans="2:10" x14ac:dyDescent="0.2">
      <c r="B53" s="27" t="s">
        <v>88</v>
      </c>
      <c r="C53" s="73" t="s">
        <v>50</v>
      </c>
      <c r="D53" s="76">
        <v>0</v>
      </c>
      <c r="E53" s="62" t="s">
        <v>81</v>
      </c>
      <c r="F53"/>
    </row>
    <row r="54" spans="2:10" ht="34" x14ac:dyDescent="0.2">
      <c r="B54" s="31" t="s">
        <v>54</v>
      </c>
      <c r="C54" s="68" t="s">
        <v>55</v>
      </c>
      <c r="D54" s="75">
        <v>0</v>
      </c>
      <c r="E54" s="62" t="s">
        <v>81</v>
      </c>
      <c r="F54"/>
    </row>
    <row r="55" spans="2:10" x14ac:dyDescent="0.2">
      <c r="B55" s="31"/>
      <c r="C55" s="67"/>
      <c r="D55" s="76">
        <f>SUM(D48:D54)</f>
        <v>31125</v>
      </c>
      <c r="E55" s="62" t="s">
        <v>119</v>
      </c>
      <c r="F55"/>
    </row>
    <row r="56" spans="2:10" x14ac:dyDescent="0.2">
      <c r="B56" s="31"/>
      <c r="C56" s="67"/>
      <c r="D56" s="66">
        <f>D55*D15</f>
        <v>155625</v>
      </c>
      <c r="E56" s="62" t="s">
        <v>118</v>
      </c>
      <c r="F56"/>
    </row>
    <row r="57" spans="2:10" x14ac:dyDescent="0.2">
      <c r="B57" s="31"/>
      <c r="C57" s="32"/>
      <c r="D57" s="33"/>
      <c r="E57" s="12"/>
      <c r="F57"/>
    </row>
    <row r="58" spans="2:10" ht="17" customHeight="1" x14ac:dyDescent="0.2">
      <c r="B58" s="51" t="s">
        <v>83</v>
      </c>
      <c r="C58" s="52" t="s">
        <v>67</v>
      </c>
      <c r="D58" s="53" t="s">
        <v>77</v>
      </c>
      <c r="E58" s="12"/>
      <c r="F58"/>
    </row>
    <row r="59" spans="2:10" ht="17" customHeight="1" x14ac:dyDescent="0.2">
      <c r="B59" s="48" t="s">
        <v>52</v>
      </c>
      <c r="C59" s="49" t="s">
        <v>67</v>
      </c>
      <c r="D59" s="49" t="s">
        <v>0</v>
      </c>
      <c r="E59" s="62"/>
      <c r="F59"/>
    </row>
    <row r="60" spans="2:10" x14ac:dyDescent="0.2">
      <c r="B60" s="27" t="s">
        <v>90</v>
      </c>
      <c r="C60" s="69" t="s">
        <v>58</v>
      </c>
      <c r="D60" s="65">
        <v>0</v>
      </c>
      <c r="E60" s="12"/>
      <c r="F60"/>
    </row>
    <row r="61" spans="2:10" x14ac:dyDescent="0.2">
      <c r="B61" s="27" t="s">
        <v>47</v>
      </c>
      <c r="C61" s="70" t="s">
        <v>58</v>
      </c>
      <c r="D61" s="64">
        <v>3000</v>
      </c>
      <c r="E61" s="12" t="s">
        <v>100</v>
      </c>
      <c r="F61"/>
    </row>
    <row r="62" spans="2:10" x14ac:dyDescent="0.2">
      <c r="B62" s="28" t="s">
        <v>53</v>
      </c>
      <c r="C62" s="70" t="s">
        <v>71</v>
      </c>
      <c r="D62" s="64">
        <v>3000</v>
      </c>
      <c r="E62" s="12" t="s">
        <v>100</v>
      </c>
      <c r="F62"/>
    </row>
    <row r="63" spans="2:10" x14ac:dyDescent="0.2">
      <c r="B63" s="29"/>
      <c r="C63" s="71"/>
      <c r="D63" s="63">
        <f>SUM(D60:D62)</f>
        <v>6000</v>
      </c>
      <c r="E63" s="62"/>
    </row>
    <row r="64" spans="2:10" x14ac:dyDescent="0.2">
      <c r="B64" s="51" t="s">
        <v>91</v>
      </c>
      <c r="C64" s="52" t="s">
        <v>67</v>
      </c>
      <c r="D64" s="52" t="s">
        <v>92</v>
      </c>
      <c r="E64" s="62"/>
      <c r="J64" s="12"/>
    </row>
    <row r="65" spans="2:7" x14ac:dyDescent="0.2">
      <c r="B65" s="27" t="s">
        <v>40</v>
      </c>
      <c r="C65" s="43" t="s">
        <v>51</v>
      </c>
      <c r="D65" s="57" t="s">
        <v>81</v>
      </c>
      <c r="E65" s="62"/>
      <c r="G65" s="61"/>
    </row>
    <row r="66" spans="2:7" x14ac:dyDescent="0.2">
      <c r="B66" s="27" t="s">
        <v>49</v>
      </c>
      <c r="C66" s="44" t="s">
        <v>51</v>
      </c>
      <c r="D66" s="58" t="s">
        <v>81</v>
      </c>
      <c r="E66" s="62"/>
    </row>
    <row r="67" spans="2:7" x14ac:dyDescent="0.2">
      <c r="B67" s="27" t="s">
        <v>93</v>
      </c>
      <c r="C67" s="44" t="s">
        <v>58</v>
      </c>
      <c r="D67" s="57" t="s">
        <v>81</v>
      </c>
      <c r="E67" s="12"/>
    </row>
    <row r="68" spans="2:7" x14ac:dyDescent="0.2">
      <c r="B68" s="3"/>
      <c r="D68" s="4"/>
    </row>
    <row r="69" spans="2:7" x14ac:dyDescent="0.2">
      <c r="C69" s="1"/>
    </row>
    <row r="70" spans="2:7" x14ac:dyDescent="0.2">
      <c r="E70" s="12" t="s">
        <v>151</v>
      </c>
    </row>
  </sheetData>
  <mergeCells count="3">
    <mergeCell ref="A22:A30"/>
    <mergeCell ref="A33:A38"/>
    <mergeCell ref="C1:D1"/>
  </mergeCells>
  <phoneticPr fontId="4" type="noConversion"/>
  <pageMargins left="0.75" right="0.75" top="1" bottom="1" header="0.5" footer="0.5"/>
  <pageSetup paperSize="9" orientation="portrait" horizontalDpi="4294967292" verticalDpi="4294967292"/>
  <ignoredErrors>
    <ignoredError sqref="C48" numberStoredAsText="1"/>
  </ignoredErrors>
  <drawing r:id="rId1"/>
  <pictur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8D1C39-E276-4548-8710-6728A6A71867}">
  <sheetPr codeName="Sheet3">
    <tabColor rgb="FF48E1F2"/>
  </sheetPr>
  <dimension ref="A1:K27"/>
  <sheetViews>
    <sheetView showGridLines="0" zoomScale="174" zoomScaleNormal="174" workbookViewId="0">
      <selection activeCell="B28" sqref="B28"/>
    </sheetView>
  </sheetViews>
  <sheetFormatPr baseColWidth="10" defaultRowHeight="16" x14ac:dyDescent="0.2"/>
  <cols>
    <col min="1" max="1" width="19" customWidth="1"/>
    <col min="2" max="2" width="24.33203125" bestFit="1" customWidth="1"/>
    <col min="3" max="4" width="13" bestFit="1" customWidth="1"/>
  </cols>
  <sheetData>
    <row r="1" spans="1:11" ht="84" customHeight="1" x14ac:dyDescent="0.2">
      <c r="A1" s="13" t="s">
        <v>125</v>
      </c>
      <c r="F1" s="17"/>
    </row>
    <row r="2" spans="1:11" ht="25" customHeight="1" x14ac:dyDescent="0.2">
      <c r="A2" s="6"/>
      <c r="B2" s="100" t="s">
        <v>149</v>
      </c>
      <c r="K2" s="17"/>
    </row>
    <row r="3" spans="1:11" ht="25" customHeight="1" x14ac:dyDescent="0.2">
      <c r="A3" s="6"/>
      <c r="B3" s="12"/>
      <c r="D3" s="17"/>
    </row>
    <row r="4" spans="1:11" x14ac:dyDescent="0.2">
      <c r="B4" s="163" t="s">
        <v>113</v>
      </c>
      <c r="C4" s="163" t="s">
        <v>114</v>
      </c>
      <c r="D4" s="163" t="s">
        <v>92</v>
      </c>
      <c r="E4" s="17"/>
      <c r="G4" s="17"/>
    </row>
    <row r="5" spans="1:11" x14ac:dyDescent="0.2">
      <c r="B5" s="25" t="s">
        <v>120</v>
      </c>
      <c r="C5" s="160">
        <f>'COST COMPARISON'!C17</f>
        <v>0</v>
      </c>
      <c r="D5" s="161">
        <f>'COST COMPARISON'!D17</f>
        <v>82750</v>
      </c>
      <c r="E5" s="17"/>
    </row>
    <row r="6" spans="1:11" x14ac:dyDescent="0.2">
      <c r="B6" s="25" t="s">
        <v>126</v>
      </c>
      <c r="C6" s="103"/>
      <c r="D6" s="104">
        <f>'COST COMPARISON'!D56+'COST COMPARISON'!D45</f>
        <v>159625</v>
      </c>
      <c r="E6" s="17"/>
    </row>
    <row r="7" spans="1:11" x14ac:dyDescent="0.2">
      <c r="B7" s="19" t="s">
        <v>127</v>
      </c>
      <c r="C7" s="105"/>
      <c r="D7" s="102">
        <f>('COST COMPARISON'!D6+'COST COMPARISON'!D7)*'COST COMPARISON'!E13</f>
        <v>8000</v>
      </c>
      <c r="E7" s="18"/>
    </row>
    <row r="8" spans="1:11" x14ac:dyDescent="0.2">
      <c r="B8" s="101" t="s">
        <v>112</v>
      </c>
      <c r="C8" s="106">
        <f>SUM(C5:C7)</f>
        <v>0</v>
      </c>
      <c r="D8" s="102">
        <f>SUM(D5:D7)</f>
        <v>250375</v>
      </c>
      <c r="E8" s="17"/>
    </row>
    <row r="9" spans="1:11" x14ac:dyDescent="0.2">
      <c r="B9" s="16"/>
      <c r="C9" s="107">
        <f>C8*100/D8</f>
        <v>0</v>
      </c>
      <c r="D9" s="108"/>
      <c r="E9" s="17"/>
    </row>
    <row r="10" spans="1:11" x14ac:dyDescent="0.2">
      <c r="D10" s="14"/>
      <c r="E10" s="6"/>
    </row>
    <row r="11" spans="1:11" x14ac:dyDescent="0.2">
      <c r="A11" s="17"/>
      <c r="B11" s="163" t="s">
        <v>115</v>
      </c>
      <c r="C11" s="163" t="s">
        <v>67</v>
      </c>
      <c r="D11" s="163" t="s">
        <v>92</v>
      </c>
    </row>
    <row r="12" spans="1:11" x14ac:dyDescent="0.2">
      <c r="A12" s="17"/>
      <c r="B12" s="162" t="s">
        <v>122</v>
      </c>
      <c r="C12" s="167">
        <v>5000</v>
      </c>
      <c r="D12" s="109">
        <f>'COST COMPARISON'!D31</f>
        <v>4600</v>
      </c>
      <c r="E12" s="17"/>
    </row>
    <row r="13" spans="1:11" x14ac:dyDescent="0.2">
      <c r="A13" s="17"/>
      <c r="B13" s="22" t="s">
        <v>121</v>
      </c>
      <c r="C13" s="168"/>
      <c r="D13" s="110">
        <f>'COST COMPARISON'!D45</f>
        <v>4000</v>
      </c>
      <c r="E13" s="17"/>
    </row>
    <row r="14" spans="1:11" x14ac:dyDescent="0.2">
      <c r="A14" s="17"/>
      <c r="B14" s="20" t="s">
        <v>116</v>
      </c>
      <c r="C14" s="168"/>
      <c r="D14" s="104">
        <v>1000</v>
      </c>
      <c r="E14" s="17"/>
    </row>
    <row r="15" spans="1:11" x14ac:dyDescent="0.2">
      <c r="A15" s="17"/>
      <c r="B15" s="21" t="s">
        <v>117</v>
      </c>
      <c r="C15" s="168"/>
      <c r="D15" s="104">
        <v>1000</v>
      </c>
      <c r="E15" s="17"/>
    </row>
    <row r="16" spans="1:11" x14ac:dyDescent="0.2">
      <c r="A16" s="17"/>
      <c r="B16" s="21" t="s">
        <v>124</v>
      </c>
      <c r="C16" s="169"/>
      <c r="D16" s="110">
        <v>1000</v>
      </c>
      <c r="E16" s="17"/>
    </row>
    <row r="17" spans="1:5" x14ac:dyDescent="0.2">
      <c r="A17" s="17"/>
      <c r="B17" s="21" t="s">
        <v>132</v>
      </c>
      <c r="C17" s="111">
        <f>SUM(C12)</f>
        <v>5000</v>
      </c>
      <c r="D17" s="102">
        <f>SUM(D12:D16)</f>
        <v>11600</v>
      </c>
      <c r="E17" s="17"/>
    </row>
    <row r="18" spans="1:5" x14ac:dyDescent="0.2">
      <c r="A18" s="17"/>
      <c r="B18" s="14"/>
      <c r="C18" s="112">
        <f>D17/C17</f>
        <v>2.3199999999999998</v>
      </c>
      <c r="D18" s="113"/>
    </row>
    <row r="19" spans="1:5" x14ac:dyDescent="0.2">
      <c r="C19" s="17"/>
      <c r="D19" s="17"/>
    </row>
    <row r="20" spans="1:5" x14ac:dyDescent="0.2">
      <c r="B20" s="119" t="s">
        <v>123</v>
      </c>
      <c r="C20" s="114">
        <f>(C12*12)+C5</f>
        <v>60000</v>
      </c>
      <c r="D20" s="115">
        <f>D17+D8</f>
        <v>261975</v>
      </c>
      <c r="E20" s="17"/>
    </row>
    <row r="21" spans="1:5" x14ac:dyDescent="0.2">
      <c r="B21" s="120"/>
      <c r="C21" s="116">
        <f>D20/C20</f>
        <v>4.36625</v>
      </c>
      <c r="D21" s="117"/>
    </row>
    <row r="22" spans="1:5" x14ac:dyDescent="0.2">
      <c r="B22" s="119" t="s">
        <v>133</v>
      </c>
      <c r="C22" s="118">
        <f>(C17*36)+C8</f>
        <v>180000</v>
      </c>
      <c r="D22" s="115">
        <f>(D17*36)+D8</f>
        <v>667975</v>
      </c>
      <c r="E22" s="17"/>
    </row>
    <row r="23" spans="1:5" x14ac:dyDescent="0.2">
      <c r="B23" s="7"/>
      <c r="C23" s="24"/>
      <c r="D23" s="23"/>
    </row>
    <row r="24" spans="1:5" x14ac:dyDescent="0.2">
      <c r="C24" s="5"/>
      <c r="D24" s="5"/>
    </row>
    <row r="25" spans="1:5" x14ac:dyDescent="0.2">
      <c r="B25" s="100" t="s">
        <v>131</v>
      </c>
    </row>
    <row r="26" spans="1:5" x14ac:dyDescent="0.2">
      <c r="B26" s="100" t="s">
        <v>129</v>
      </c>
    </row>
    <row r="27" spans="1:5" x14ac:dyDescent="0.2">
      <c r="B27" s="100" t="s">
        <v>130</v>
      </c>
    </row>
  </sheetData>
  <mergeCells count="1">
    <mergeCell ref="C12:C16"/>
  </mergeCells>
  <pageMargins left="0.7" right="0.7" top="0.75" bottom="0.75" header="0.3" footer="0.3"/>
  <pageSetup paperSize="9" orientation="portrait" horizontalDpi="0" verticalDpi="0"/>
  <drawing r:id="rId1"/>
  <pictur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tabColor rgb="FFFF55AA"/>
  </sheetPr>
  <dimension ref="A1:J42"/>
  <sheetViews>
    <sheetView showGridLines="0" workbookViewId="0">
      <selection activeCell="B43" sqref="B43"/>
    </sheetView>
  </sheetViews>
  <sheetFormatPr baseColWidth="10" defaultColWidth="8.83203125" defaultRowHeight="16" x14ac:dyDescent="0.2"/>
  <cols>
    <col min="2" max="2" width="109" customWidth="1"/>
    <col min="3" max="3" width="13.5" customWidth="1"/>
    <col min="4" max="4" width="23.6640625" customWidth="1"/>
    <col min="5" max="5" width="16.5" customWidth="1"/>
  </cols>
  <sheetData>
    <row r="1" spans="2:10" ht="56" customHeight="1" x14ac:dyDescent="0.2"/>
    <row r="3" spans="2:10" ht="21" x14ac:dyDescent="0.25">
      <c r="B3" s="10"/>
      <c r="C3" s="132" t="s">
        <v>154</v>
      </c>
      <c r="D3" s="10"/>
      <c r="E3" s="9"/>
    </row>
    <row r="4" spans="2:10" ht="21" x14ac:dyDescent="0.25">
      <c r="B4" s="159" t="s">
        <v>1</v>
      </c>
      <c r="C4" s="157" t="s">
        <v>28</v>
      </c>
      <c r="D4" s="158"/>
      <c r="E4" s="10"/>
    </row>
    <row r="5" spans="2:10" ht="21" x14ac:dyDescent="0.25">
      <c r="B5" s="125" t="s">
        <v>2</v>
      </c>
      <c r="C5" s="127">
        <v>10000</v>
      </c>
      <c r="D5" s="134" t="s">
        <v>3</v>
      </c>
      <c r="E5" s="9"/>
    </row>
    <row r="6" spans="2:10" ht="21" x14ac:dyDescent="0.25">
      <c r="B6" s="125" t="s">
        <v>4</v>
      </c>
      <c r="C6" s="135">
        <v>0.5</v>
      </c>
      <c r="D6" s="134"/>
      <c r="E6" s="9"/>
      <c r="F6" s="17"/>
    </row>
    <row r="7" spans="2:10" ht="21" x14ac:dyDescent="0.25">
      <c r="B7" s="125" t="s">
        <v>5</v>
      </c>
      <c r="C7" s="136">
        <v>25</v>
      </c>
      <c r="D7" s="134" t="s">
        <v>6</v>
      </c>
      <c r="E7" s="9"/>
    </row>
    <row r="8" spans="2:10" ht="21" x14ac:dyDescent="0.25">
      <c r="B8" s="125" t="s">
        <v>30</v>
      </c>
      <c r="C8" s="137">
        <v>15</v>
      </c>
      <c r="D8" s="134" t="s">
        <v>7</v>
      </c>
      <c r="E8" s="9"/>
    </row>
    <row r="9" spans="2:10" ht="21" x14ac:dyDescent="0.25">
      <c r="B9" s="10"/>
      <c r="C9" s="10"/>
      <c r="D9" s="10"/>
      <c r="E9" s="9"/>
    </row>
    <row r="10" spans="2:10" ht="21" x14ac:dyDescent="0.25">
      <c r="B10" s="141" t="s">
        <v>153</v>
      </c>
      <c r="C10" s="10"/>
      <c r="D10" s="10"/>
      <c r="E10" s="9"/>
    </row>
    <row r="11" spans="2:10" ht="60" x14ac:dyDescent="0.25">
      <c r="B11" s="138" t="s">
        <v>152</v>
      </c>
      <c r="C11" s="9"/>
      <c r="D11" s="9"/>
      <c r="E11" s="9"/>
      <c r="J11" s="17"/>
    </row>
    <row r="12" spans="2:10" ht="21" x14ac:dyDescent="0.25">
      <c r="B12" s="138"/>
      <c r="C12" s="9"/>
      <c r="D12" s="9"/>
      <c r="E12" s="9"/>
      <c r="J12" s="17"/>
    </row>
    <row r="13" spans="2:10" ht="21" x14ac:dyDescent="0.25">
      <c r="B13" s="142" t="s">
        <v>33</v>
      </c>
      <c r="C13" s="9"/>
      <c r="D13" s="9"/>
      <c r="E13" s="9"/>
    </row>
    <row r="14" spans="2:10" ht="21" x14ac:dyDescent="0.25">
      <c r="B14" s="139" t="s">
        <v>31</v>
      </c>
      <c r="C14" s="9"/>
      <c r="D14" s="9"/>
      <c r="E14" s="9"/>
    </row>
    <row r="15" spans="2:10" ht="21" x14ac:dyDescent="0.25">
      <c r="B15" s="139" t="s">
        <v>8</v>
      </c>
      <c r="C15" s="9"/>
      <c r="D15" s="9"/>
      <c r="E15" s="9"/>
    </row>
    <row r="16" spans="2:10" ht="21" x14ac:dyDescent="0.25">
      <c r="B16" s="139" t="s">
        <v>9</v>
      </c>
      <c r="C16" s="9"/>
      <c r="D16" s="9"/>
      <c r="E16" s="9"/>
    </row>
    <row r="17" spans="2:7" ht="21" x14ac:dyDescent="0.25">
      <c r="B17" s="140" t="s">
        <v>32</v>
      </c>
      <c r="C17" s="10"/>
      <c r="D17" s="10"/>
      <c r="E17" s="9"/>
    </row>
    <row r="18" spans="2:7" ht="21" x14ac:dyDescent="0.25">
      <c r="B18" s="140"/>
      <c r="C18" s="10"/>
      <c r="D18" s="10"/>
      <c r="E18" s="9"/>
    </row>
    <row r="19" spans="2:7" ht="21" x14ac:dyDescent="0.25">
      <c r="B19" s="11"/>
      <c r="C19" s="132" t="s">
        <v>154</v>
      </c>
      <c r="D19" s="10"/>
      <c r="E19" s="9"/>
    </row>
    <row r="20" spans="2:7" ht="21" x14ac:dyDescent="0.25">
      <c r="B20" s="159" t="s">
        <v>10</v>
      </c>
      <c r="C20" s="157" t="s">
        <v>28</v>
      </c>
      <c r="D20" s="158"/>
      <c r="E20" s="10"/>
    </row>
    <row r="21" spans="2:7" ht="21" x14ac:dyDescent="0.25">
      <c r="B21" s="130" t="s">
        <v>11</v>
      </c>
      <c r="C21" s="129">
        <v>1</v>
      </c>
      <c r="D21" s="134" t="s">
        <v>29</v>
      </c>
      <c r="E21" s="10"/>
    </row>
    <row r="22" spans="2:7" ht="21" x14ac:dyDescent="0.25">
      <c r="B22" s="130" t="s">
        <v>12</v>
      </c>
      <c r="C22" s="127">
        <v>2</v>
      </c>
      <c r="D22" s="134" t="s">
        <v>29</v>
      </c>
      <c r="E22" s="10"/>
    </row>
    <row r="23" spans="2:7" ht="21" x14ac:dyDescent="0.25">
      <c r="B23" s="130" t="s">
        <v>13</v>
      </c>
      <c r="C23" s="128">
        <v>2</v>
      </c>
      <c r="D23" s="134" t="s">
        <v>29</v>
      </c>
      <c r="E23" s="10"/>
      <c r="G23" s="17"/>
    </row>
    <row r="24" spans="2:7" ht="21" x14ac:dyDescent="0.25">
      <c r="B24" s="130" t="s">
        <v>14</v>
      </c>
      <c r="C24" s="146">
        <v>5</v>
      </c>
      <c r="D24" s="134" t="s">
        <v>29</v>
      </c>
      <c r="E24" s="10"/>
    </row>
    <row r="25" spans="2:7" ht="21" x14ac:dyDescent="0.25">
      <c r="B25" s="147" t="s">
        <v>15</v>
      </c>
      <c r="C25" s="131">
        <f>SUM(C21:C24)</f>
        <v>10</v>
      </c>
      <c r="D25" s="148" t="s">
        <v>29</v>
      </c>
      <c r="E25" s="10"/>
    </row>
    <row r="26" spans="2:7" ht="21" x14ac:dyDescent="0.25">
      <c r="B26" s="130"/>
      <c r="C26" s="144"/>
      <c r="D26" s="130"/>
      <c r="E26" s="10"/>
    </row>
    <row r="27" spans="2:7" ht="21" x14ac:dyDescent="0.25">
      <c r="B27" s="130"/>
      <c r="C27" s="10"/>
      <c r="D27" s="10"/>
      <c r="E27" s="9"/>
    </row>
    <row r="28" spans="2:7" ht="21" x14ac:dyDescent="0.25">
      <c r="B28" s="145" t="s">
        <v>16</v>
      </c>
      <c r="C28" s="10"/>
      <c r="D28" s="10"/>
      <c r="E28" s="10"/>
    </row>
    <row r="29" spans="2:7" ht="19" x14ac:dyDescent="0.25">
      <c r="B29" s="170" t="s">
        <v>17</v>
      </c>
      <c r="C29" s="170"/>
      <c r="D29" s="171"/>
      <c r="E29" s="143" t="s">
        <v>22</v>
      </c>
    </row>
    <row r="30" spans="2:7" ht="21" x14ac:dyDescent="0.25">
      <c r="B30" s="125"/>
      <c r="C30" s="122">
        <f>(C5*C6/C8)*C25</f>
        <v>3333.333333333333</v>
      </c>
      <c r="D30" s="130" t="s">
        <v>18</v>
      </c>
      <c r="E30" s="10"/>
    </row>
    <row r="31" spans="2:7" ht="21" x14ac:dyDescent="0.25">
      <c r="B31" s="125"/>
      <c r="C31" s="123">
        <f>C30/60</f>
        <v>55.55555555555555</v>
      </c>
      <c r="D31" s="130" t="s">
        <v>19</v>
      </c>
      <c r="E31" s="10"/>
    </row>
    <row r="32" spans="2:7" ht="21" x14ac:dyDescent="0.25">
      <c r="B32" s="125"/>
      <c r="C32" s="123">
        <f>C31/7.5</f>
        <v>7.4074074074074066</v>
      </c>
      <c r="D32" s="130" t="s">
        <v>20</v>
      </c>
      <c r="E32" s="10"/>
    </row>
    <row r="33" spans="1:5" ht="21" x14ac:dyDescent="0.25">
      <c r="B33" s="125"/>
      <c r="C33" s="122">
        <f>C32*12</f>
        <v>88.888888888888886</v>
      </c>
      <c r="D33" s="130" t="s">
        <v>21</v>
      </c>
      <c r="E33" s="10"/>
    </row>
    <row r="34" spans="1:5" ht="21" x14ac:dyDescent="0.25">
      <c r="B34" s="125"/>
      <c r="C34" s="124"/>
      <c r="D34" s="130"/>
      <c r="E34" s="10"/>
    </row>
    <row r="35" spans="1:5" ht="21" x14ac:dyDescent="0.25">
      <c r="B35" s="170" t="s">
        <v>23</v>
      </c>
      <c r="C35" s="170"/>
      <c r="D35" s="170"/>
      <c r="E35" s="10"/>
    </row>
    <row r="36" spans="1:5" ht="21" x14ac:dyDescent="0.25">
      <c r="B36" s="10"/>
      <c r="C36" s="122">
        <f>C32*C8</f>
        <v>111.1111111111111</v>
      </c>
      <c r="D36" s="130" t="s">
        <v>24</v>
      </c>
      <c r="E36" s="10"/>
    </row>
    <row r="37" spans="1:5" ht="21" x14ac:dyDescent="0.25">
      <c r="A37" s="17"/>
      <c r="B37" s="10"/>
      <c r="C37" s="122">
        <f>C36*12</f>
        <v>1333.3333333333333</v>
      </c>
      <c r="D37" s="130" t="s">
        <v>21</v>
      </c>
      <c r="E37" s="10"/>
    </row>
    <row r="38" spans="1:5" ht="21" x14ac:dyDescent="0.25">
      <c r="B38" s="10"/>
      <c r="C38" s="125"/>
      <c r="D38" s="130"/>
      <c r="E38" s="10"/>
    </row>
    <row r="39" spans="1:5" ht="21" x14ac:dyDescent="0.25">
      <c r="B39" s="170" t="s">
        <v>25</v>
      </c>
      <c r="C39" s="170"/>
      <c r="D39" s="170"/>
      <c r="E39" s="10"/>
    </row>
    <row r="40" spans="1:5" ht="21" x14ac:dyDescent="0.25">
      <c r="B40" s="10"/>
      <c r="C40" s="126">
        <f>(C31*C8)*C7</f>
        <v>20833.333333333332</v>
      </c>
      <c r="D40" s="130" t="s">
        <v>26</v>
      </c>
      <c r="E40" s="10"/>
    </row>
    <row r="41" spans="1:5" ht="21" x14ac:dyDescent="0.25">
      <c r="B41" s="10"/>
      <c r="C41" s="126">
        <f>C40*12</f>
        <v>250000</v>
      </c>
      <c r="D41" s="130" t="s">
        <v>27</v>
      </c>
      <c r="E41" s="133"/>
    </row>
    <row r="42" spans="1:5" ht="21" x14ac:dyDescent="0.25">
      <c r="B42" s="10"/>
      <c r="C42" s="9"/>
      <c r="D42" s="9"/>
      <c r="E42" s="9"/>
    </row>
  </sheetData>
  <mergeCells count="3">
    <mergeCell ref="B29:D29"/>
    <mergeCell ref="B35:D35"/>
    <mergeCell ref="B39:D39"/>
  </mergeCells>
  <pageMargins left="0.7" right="0.7" top="0.75" bottom="0.75" header="0.3" footer="0.3"/>
  <drawing r:id="rId1"/>
  <picture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Welcome!</vt:lpstr>
      <vt:lpstr>COST COMPARISON</vt:lpstr>
      <vt:lpstr>COST SUMMARY</vt:lpstr>
      <vt:lpstr>WORK TIME CALCULATOR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2012-10-08T10:52:19Z</cp:lastPrinted>
  <dcterms:created xsi:type="dcterms:W3CDTF">2012-10-08T08:00:36Z</dcterms:created>
  <dcterms:modified xsi:type="dcterms:W3CDTF">2020-12-29T13:55:32Z</dcterms:modified>
</cp:coreProperties>
</file>