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aminfard/Downloads/"/>
    </mc:Choice>
  </mc:AlternateContent>
  <xr:revisionPtr revIDLastSave="0" documentId="8_{79021F00-B9CA-6047-821B-72278D7FEC96}" xr6:coauthVersionLast="47" xr6:coauthVersionMax="47" xr10:uidLastSave="{00000000-0000-0000-0000-000000000000}"/>
  <bookViews>
    <workbookView xWindow="-41860" yWindow="260" windowWidth="38720" windowHeight="23640" xr2:uid="{9A9E06B3-2B1A-453E-8095-987FC46B53AE}"/>
  </bookViews>
  <sheets>
    <sheet name="New hire calculator" sheetId="8" r:id="rId1"/>
    <sheet name="revised 102921" sheetId="7" state="hidden" r:id="rId2"/>
  </sheets>
  <definedNames>
    <definedName name="_xlnm.Print_Area" localSheetId="0">'New hire calculator'!$A$1:$I$70</definedName>
    <definedName name="_xlnm.Print_Area" localSheetId="1">'revised 102921'!$B$1:$I$31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KehbmDLrkawED++ZdmAwCXPcV2w=="/>
    </ext>
  </extLst>
</workbook>
</file>

<file path=xl/calcChain.xml><?xml version="1.0" encoding="utf-8"?>
<calcChain xmlns="http://schemas.openxmlformats.org/spreadsheetml/2006/main">
  <c r="H17" i="8" l="1"/>
  <c r="H28" i="8"/>
  <c r="H14" i="8"/>
  <c r="G31" i="8"/>
  <c r="G33" i="8"/>
  <c r="G32" i="8"/>
  <c r="C62" i="8"/>
  <c r="H24" i="8" s="1"/>
  <c r="C65" i="8"/>
  <c r="C63" i="8"/>
  <c r="H25" i="8" s="1"/>
  <c r="C61" i="8"/>
  <c r="C64" i="8" l="1"/>
  <c r="H26" i="8" s="1"/>
  <c r="C60" i="8"/>
  <c r="C22" i="7"/>
  <c r="G6" i="7" s="1"/>
  <c r="C61" i="7"/>
  <c r="G46" i="7"/>
  <c r="G45" i="7"/>
  <c r="G44" i="7"/>
  <c r="G21" i="7" s="1"/>
  <c r="H21" i="7" s="1"/>
  <c r="G43" i="7"/>
  <c r="G41" i="7"/>
  <c r="G42" i="7" s="1"/>
  <c r="G40" i="7"/>
  <c r="H23" i="8" l="1"/>
  <c r="H16" i="8"/>
  <c r="H15" i="8"/>
  <c r="G34" i="8"/>
  <c r="H22" i="8"/>
  <c r="G8" i="7"/>
  <c r="H8" i="7" s="1"/>
  <c r="G10" i="7"/>
  <c r="G9" i="7"/>
  <c r="H6" i="7"/>
  <c r="H10" i="7"/>
  <c r="G7" i="7"/>
  <c r="G47" i="7" s="1"/>
  <c r="G19" i="7"/>
  <c r="H19" i="7" s="1"/>
  <c r="G28" i="8" l="1"/>
  <c r="C66" i="8"/>
  <c r="H18" i="8"/>
  <c r="G18" i="8" s="1"/>
  <c r="G17" i="7"/>
  <c r="H17" i="7" s="1"/>
  <c r="G11" i="7"/>
  <c r="G49" i="7"/>
  <c r="G20" i="7" s="1"/>
  <c r="H20" i="7" s="1"/>
  <c r="G48" i="7"/>
  <c r="H11" i="7"/>
  <c r="H12" i="7" s="1"/>
  <c r="H7" i="7"/>
  <c r="G16" i="7"/>
  <c r="G18" i="7"/>
  <c r="H18" i="7" s="1"/>
  <c r="H9" i="7"/>
  <c r="H16" i="7" l="1"/>
  <c r="H22" i="7" s="1"/>
  <c r="G22" i="7"/>
  <c r="C67" i="8" l="1"/>
  <c r="C68" i="8" s="1"/>
  <c r="H2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tc={8CCB9283-25AE-46EE-B75C-C6F095E99763}</author>
  </authors>
  <commentList>
    <comment ref="D15" authorId="0" shapeId="0" xr:uid="{8CCB9283-25AE-46EE-B75C-C6F095E99763}">
      <text>
        <t>[Threaded comment]
Your version of Excel allows you to read this threaded comment; however, any edits to it will get removed if the file is opened in a newer version of Excel. Learn more: https://go.microsoft.com/fwlink/?linkid=870924
Comment:
    FYI...the responses are supposed to reflect how many days per period (not cumulative). It looks like maybe these numbers are reflecting total onboarding days by the 100% productive point.</t>
      </text>
    </comment>
  </commentList>
</comments>
</file>

<file path=xl/sharedStrings.xml><?xml version="1.0" encoding="utf-8"?>
<sst xmlns="http://schemas.openxmlformats.org/spreadsheetml/2006/main" count="185" uniqueCount="132">
  <si>
    <t>Cost</t>
  </si>
  <si>
    <t># of new hires who make it to day one</t>
  </si>
  <si>
    <t>Pre-hire</t>
  </si>
  <si>
    <t>% of new hires who quit before day one</t>
  </si>
  <si>
    <t>Number of new hires who quit before day 1</t>
  </si>
  <si>
    <t># of days, on average, that each period lasts:</t>
  </si>
  <si>
    <t># hours per new hire that HR staff spends during:</t>
  </si>
  <si>
    <t>Training to 80% productive</t>
  </si>
  <si>
    <t>Training 80-100% productive</t>
  </si>
  <si>
    <t>Training &amp; orientation (0% productive)</t>
  </si>
  <si>
    <t>Cost Description</t>
  </si>
  <si>
    <t>New hires who don't make it to day one</t>
  </si>
  <si>
    <t>Improvement Description</t>
  </si>
  <si>
    <t>Question</t>
  </si>
  <si>
    <t>Answer</t>
  </si>
  <si>
    <t># days saved -Training &amp; orientation</t>
  </si>
  <si>
    <t># days saved -Training to 80% productive</t>
  </si>
  <si>
    <t># days saved-80 to 100% productive</t>
  </si>
  <si>
    <t>Cost of successful new hires</t>
  </si>
  <si>
    <t>Assumptions</t>
  </si>
  <si>
    <t>Employee</t>
  </si>
  <si>
    <t>Per Year</t>
  </si>
  <si>
    <t>% turnover reduction: Day 1 to 100%</t>
  </si>
  <si>
    <t>COST OF EMPLOYEE HIRING CALCULATOR</t>
  </si>
  <si>
    <t>% reduction terminations before day 1</t>
  </si>
  <si>
    <t>Total direct cost to company -----&gt;&gt;</t>
  </si>
  <si>
    <t>Average annual salary of Mgmt stakeholders</t>
  </si>
  <si>
    <t>Annual hours equivalent for a full-time position</t>
  </si>
  <si>
    <t>Calculation Outputs</t>
  </si>
  <si>
    <t xml:space="preserve">Business days/year </t>
  </si>
  <si>
    <t>Recruiting advertising</t>
  </si>
  <si>
    <t>Subscriptions (software, recruiting sites, etc.)</t>
  </si>
  <si>
    <t>Employee referral bonus</t>
  </si>
  <si>
    <t>Mgmt stakeholders: Salary hourly average</t>
  </si>
  <si>
    <t>New hire: Salary daily average</t>
  </si>
  <si>
    <t>% of new hires who quit during onboarding</t>
  </si>
  <si>
    <t># of new hire terminations during onboarding</t>
  </si>
  <si>
    <t>Number of new hires per year:</t>
  </si>
  <si>
    <t>Average annual salary of HR staff</t>
  </si>
  <si>
    <t>HR staff: Salary hourly average</t>
  </si>
  <si>
    <t>Employment/recruiting agency fees</t>
  </si>
  <si>
    <t>Recruiting software</t>
  </si>
  <si>
    <t>Recruiter/admin salary &amp; wages</t>
  </si>
  <si>
    <t>Recruiting and hiring related travel and meals</t>
  </si>
  <si>
    <t>HR staff time and expense during pre-boarding</t>
  </si>
  <si>
    <t>COMPANY ONBOARDING COSTS</t>
  </si>
  <si>
    <t>End of training to 80% productive</t>
  </si>
  <si>
    <t>From 80-100% productive</t>
  </si>
  <si>
    <t>Customize the calculator even more by changing these data assumptions as needed for your business.</t>
  </si>
  <si>
    <t>% value:</t>
  </si>
  <si>
    <t>Employee costs per onboarding period:
Figured using the % of value/productivity provided to company, then applying it to the new hire's salary.</t>
  </si>
  <si>
    <t>Recruiting and pre-hire costs (see below)</t>
  </si>
  <si>
    <t>Recruiting and pre-hire cost descriptions</t>
  </si>
  <si>
    <t>Total Recruiting and pre-hire costs</t>
  </si>
  <si>
    <t>1 https://www.shrm.org/about-shrm/press-room/press-releases/pages/human-capital-benchmarking-report.aspx</t>
  </si>
  <si>
    <t>Metrics Improvments Using
 Preppio Onboarding Software</t>
  </si>
  <si>
    <t>Calculator Input Here</t>
  </si>
  <si>
    <t>Company  Data</t>
  </si>
  <si>
    <t>% labor burden (employer taxes, insur., etc.)</t>
  </si>
  <si>
    <t>Reduced period of training and orientation</t>
  </si>
  <si>
    <t>Reduced period of training to 80% productive</t>
  </si>
  <si>
    <t>Reduced period from 80 to 100% productive</t>
  </si>
  <si>
    <t>Reduction of turnover during onboarding</t>
  </si>
  <si>
    <t>Time saved by management stakeholders</t>
  </si>
  <si>
    <t>New hire base annual pay (average if hourly)</t>
  </si>
  <si>
    <t>Total direct ROI using Preppio software:</t>
  </si>
  <si>
    <t>Near minimun costs if employee quits in first few weeks</t>
  </si>
  <si>
    <t>Maximum employee cost</t>
  </si>
  <si>
    <t>Median</t>
  </si>
  <si>
    <t>Total hrs saved by management per new hire</t>
  </si>
  <si>
    <t>PREPPIO ONBOARDING SOFTWARE ROI</t>
  </si>
  <si>
    <t>Reduction in new hires who quit before day one</t>
  </si>
  <si>
    <t>Recruiting and pre-hire HR cost prior to day one</t>
  </si>
  <si>
    <t>Click here to request a Preppio onboarding software Demo!</t>
  </si>
  <si>
    <t>New hire: Daily labor burden (taxes, insurance, etc.)</t>
  </si>
  <si>
    <t xml:space="preserve">Estimate your cost of hiring by completing the blue shaded input boxes.  Numbers shown represent an mid-sized national retailer.  </t>
  </si>
  <si>
    <r>
      <t>Pre-hire costs vary greatly depending on the company and which costs are included in the calculations. We assumed $4138 based on a mid-sized national retailer. You may also use $4100 pre-hire cost based on a survey published by the SHRM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.
Feel free to use this recruiting and pre-hire cost calculator to help determine a more customized cost for your company. 
When finished, simply input it into the cell above with your revised costs. </t>
    </r>
  </si>
  <si>
    <t>Stage 1: Training/orientation (0% productive)</t>
  </si>
  <si>
    <t>Stage 2: Training to 80% productive</t>
  </si>
  <si>
    <t>Stage 3: Training 80-100% productive</t>
  </si>
  <si>
    <t>New hire: Daily labor burden (taxes, insurance...)</t>
  </si>
  <si>
    <t>Cost of successful new hires:</t>
  </si>
  <si>
    <t>Costs if employee quits in first few weeks</t>
  </si>
  <si>
    <t>Onboarding stage*</t>
  </si>
  <si>
    <t>https://preppio.com/</t>
  </si>
  <si>
    <t>*Approx % of employee payroll costs from which the company derives no value.</t>
  </si>
  <si>
    <t>% turnover reduction until fully onboarded</t>
  </si>
  <si>
    <t># of hours that HR spends during onboarding</t>
  </si>
  <si>
    <t>Value</t>
  </si>
  <si>
    <t>Time saved by managers</t>
  </si>
  <si>
    <t>Reduced days of training &amp; orientation</t>
  </si>
  <si>
    <t>Reduced days of training to 80% productive</t>
  </si>
  <si>
    <t>Time saved by HR during onboarding</t>
  </si>
  <si>
    <t>% reduction terminations before day one</t>
  </si>
  <si>
    <t>Total hrs saved by HR during onboarding</t>
  </si>
  <si>
    <t>Improvement Description Per New Hire</t>
  </si>
  <si>
    <t>Metrics Improvments with Preppio Onboarding Software</t>
  </si>
  <si>
    <r>
      <rPr>
        <b/>
        <u/>
        <sz val="12"/>
        <color rgb="FF000000"/>
        <rFont val="Arial"/>
        <family val="2"/>
      </rPr>
      <t>Step 1:</t>
    </r>
    <r>
      <rPr>
        <sz val="12"/>
        <color rgb="FF000000"/>
        <rFont val="Arial"/>
        <family val="2"/>
      </rPr>
      <t xml:space="preserve"> Input data into the blue shaded boxes under "Company Data". (We got you started with some examples).
</t>
    </r>
    <r>
      <rPr>
        <b/>
        <u/>
        <sz val="12"/>
        <color rgb="FF000000"/>
        <rFont val="Arial"/>
        <family val="2"/>
      </rPr>
      <t>Step 2</t>
    </r>
    <r>
      <rPr>
        <u/>
        <sz val="12"/>
        <color rgb="FF000000"/>
        <rFont val="Arial"/>
        <family val="2"/>
      </rPr>
      <t>:</t>
    </r>
    <r>
      <rPr>
        <sz val="12"/>
        <color rgb="FF000000"/>
        <rFont val="Arial"/>
        <family val="2"/>
      </rPr>
      <t xml:space="preserve">  Optional: Adjust the metric improvement numbers.
</t>
    </r>
    <r>
      <rPr>
        <b/>
        <u/>
        <sz val="12"/>
        <color rgb="FF000000"/>
        <rFont val="Arial"/>
        <family val="2"/>
      </rPr>
      <t>Step 3:</t>
    </r>
    <r>
      <rPr>
        <sz val="12"/>
        <color rgb="FF000000"/>
        <rFont val="Arial"/>
        <family val="2"/>
      </rPr>
      <t xml:space="preserve"> Get step-by-step guidance from our onboarding experts.
</t>
    </r>
  </si>
  <si>
    <r>
      <t>Recruiting &amp; pre-hire HR cost prior to day one</t>
    </r>
    <r>
      <rPr>
        <vertAlign val="superscript"/>
        <sz val="11"/>
        <color theme="1"/>
        <rFont val="Arial"/>
        <family val="2"/>
      </rPr>
      <t>1</t>
    </r>
  </si>
  <si>
    <t>New hire: Salary daily average**</t>
  </si>
  <si>
    <t>HR staff: Salary hourly average**</t>
  </si>
  <si>
    <t>Mgmt stakeholders: Salary hourly average**</t>
  </si>
  <si>
    <t>** Includes labor burden (taxes, insurance, etc.). See "assumptions" to change.</t>
  </si>
  <si>
    <t>Inputs</t>
  </si>
  <si>
    <t>Calculation outputs from page one</t>
  </si>
  <si>
    <t>a</t>
  </si>
  <si>
    <t>d</t>
  </si>
  <si>
    <t>b</t>
  </si>
  <si>
    <t>c</t>
  </si>
  <si>
    <t>e</t>
  </si>
  <si>
    <t>f</t>
  </si>
  <si>
    <t>g</t>
  </si>
  <si>
    <t>h</t>
  </si>
  <si>
    <t>i</t>
  </si>
  <si>
    <t>The assumptions below can be further customized by changing the pre-filled inputs. Calculations outputs for page one are also shown.</t>
  </si>
  <si>
    <t>Onboarding costs and ROI are approximate</t>
  </si>
  <si>
    <r>
      <rPr>
        <u/>
        <vertAlign val="superscript"/>
        <sz val="8"/>
        <color theme="10"/>
        <rFont val="Arial"/>
        <family val="2"/>
      </rPr>
      <t>1</t>
    </r>
    <r>
      <rPr>
        <u/>
        <sz val="8"/>
        <color theme="10"/>
        <rFont val="Arial"/>
        <family val="2"/>
      </rPr>
      <t>Recruiting &amp; pre-hire costs based on SHRM Human Capital Report, 2016.</t>
    </r>
  </si>
  <si>
    <t>COST OF EMPLOYEE ONBOARDING CALCULATOR</t>
  </si>
  <si>
    <t>j</t>
  </si>
  <si>
    <t>Explanations for Costs and ROI calculations - page one.</t>
  </si>
  <si>
    <t>Hours</t>
  </si>
  <si>
    <t>Time saved for each new hires</t>
  </si>
  <si>
    <t>Time saved for Human Resources</t>
  </si>
  <si>
    <t>Time saved for Managers</t>
  </si>
  <si>
    <t>Total new hires saved (reduced turnover)</t>
  </si>
  <si>
    <t>People</t>
  </si>
  <si>
    <r>
      <t xml:space="preserve">PREPPIO ONBOARDING SOFTWARE </t>
    </r>
    <r>
      <rPr>
        <b/>
        <sz val="16"/>
        <color rgb="FFED1480"/>
        <rFont val="Arial"/>
        <family val="2"/>
      </rPr>
      <t>$$$ ROI</t>
    </r>
  </si>
  <si>
    <r>
      <t xml:space="preserve">PREPPIO ONBOARDING SOFTWARE </t>
    </r>
    <r>
      <rPr>
        <b/>
        <sz val="16"/>
        <color rgb="FFED1480"/>
        <rFont val="Arial"/>
        <family val="2"/>
      </rPr>
      <t>PEOPLE ROI</t>
    </r>
  </si>
  <si>
    <r>
      <rPr>
        <b/>
        <sz val="12"/>
        <color rgb="FF000000"/>
        <rFont val="Arial"/>
        <family val="2"/>
      </rPr>
      <t xml:space="preserve">Like details? Then this section is just for you. </t>
    </r>
    <r>
      <rPr>
        <sz val="12"/>
        <color rgb="FF000000"/>
        <rFont val="Arial"/>
        <family val="2"/>
      </rPr>
      <t xml:space="preserve">
</t>
    </r>
  </si>
  <si>
    <r>
      <rPr>
        <b/>
        <sz val="12"/>
        <color rgb="FFED1480"/>
        <rFont val="Arial"/>
        <family val="2"/>
      </rPr>
      <t>THE TRUE VALUE OF ONBOARDING SOFTWARE: INDIRECT ROI</t>
    </r>
    <r>
      <rPr>
        <sz val="12"/>
        <color theme="1"/>
        <rFont val="Arial"/>
        <family val="2"/>
      </rPr>
      <t xml:space="preserve">
The right employee onboarding software drives a long-term indirect return on investment. But, </t>
    </r>
    <r>
      <rPr>
        <b/>
        <sz val="12"/>
        <color theme="1"/>
        <rFont val="Arial"/>
        <family val="2"/>
      </rPr>
      <t>consider the impact of these indirect savings</t>
    </r>
    <r>
      <rPr>
        <sz val="12"/>
        <color theme="1"/>
        <rFont val="Arial"/>
        <family val="2"/>
      </rPr>
      <t>:
1. Long-term employee engagement and reduced turnover.
2. Employer branding that attracts top talent.
3. Relieve manager stress and strain (i.e., "burnout").
4. Strengthen culture and improve diversity &amp; inclusion practices.</t>
    </r>
  </si>
  <si>
    <r>
      <t xml:space="preserve">a. Based on recruiting &amp; pre-hire costs direclty input into the calculator.
b. Employee payroll costs during the training &amp; orientation period, as input into the calculator.
c. Employee payroll costs between end of training and 80% productivity. </t>
    </r>
    <r>
      <rPr>
        <sz val="10"/>
        <color rgb="FF000000"/>
        <rFont val="Arial"/>
        <family val="2"/>
      </rPr>
      <t xml:space="preserve">Assumption - </t>
    </r>
    <r>
      <rPr>
        <i/>
        <sz val="10"/>
        <color rgb="FF000000"/>
        <rFont val="Arial"/>
        <family val="2"/>
      </rPr>
      <t xml:space="preserve">the company derives no value for approx. 30% of the employee's time in this stage. (See assumption table).
d. Employee payroll costs in the final stages of training.  We've assumed that the company derives no value from 10% of the employee's time during this stage. 
e. Simply the employee average daily salary multiplied by the number of days saved in the orientation/training period during which the company receives no productive value from the employee.
f.  # days saved X the daily salary average (only the % of which the employer derives no value from the employee from end of training to the employee being 80% productive on-the-job (see assumptions). 
g. A simple calculation of HR average salary broken down to the hour - times the number of hours saved, as input in the metrics improvement table.
h. Based soley on the pre-hire and recruiting costs per employee, as input into the calculator.
i. Based on the median between an employee who quits in the first 2 weeks and one who quits in the final days of onboarding. The % of time that the company derives no value from the employee is multiplied by this median value and the cost is then multiplied by number of "saved" new hires.
</t>
    </r>
  </si>
  <si>
    <r>
      <t>Onboarding costs and ROI are notoriously challenging to ascertain, which is why we are offering this tool. It is a starting point for consideration and is meant as a guide. 
We have attempted to be transparent by providing the "assumptions" and "calculation outputs from page one" to the left. Additionally, a description for each of the cost and ROI lines are listed below. 
Again, this is a starting point.</t>
    </r>
    <r>
      <rPr>
        <sz val="10"/>
        <color rgb="FFED1480"/>
        <rFont val="Arial"/>
        <family val="2"/>
      </rPr>
      <t xml:space="preserve"> </t>
    </r>
    <r>
      <rPr>
        <b/>
        <sz val="10"/>
        <color rgb="FFED1480"/>
        <rFont val="Arial"/>
        <family val="2"/>
      </rPr>
      <t>Book a time with our onboarding experts when you're ready to take a deeper dive into the details.</t>
    </r>
    <r>
      <rPr>
        <sz val="10"/>
        <color rgb="FF000000"/>
        <rFont val="Arial"/>
        <family val="2"/>
      </rPr>
      <t xml:space="preserve"> Onboarding is our area of expertise and we're here to help.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</si>
</sst>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5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9900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  <font>
      <i/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u/>
      <sz val="8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8"/>
      <color theme="0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u/>
      <sz val="12"/>
      <color rgb="FF000000"/>
      <name val="Arial"/>
      <family val="2"/>
    </font>
    <font>
      <u/>
      <sz val="12"/>
      <color rgb="FF000000"/>
      <name val="Arial"/>
      <family val="2"/>
    </font>
    <font>
      <vertAlign val="superscript"/>
      <sz val="11"/>
      <color theme="1"/>
      <name val="Arial"/>
      <family val="2"/>
    </font>
    <font>
      <i/>
      <sz val="8"/>
      <color theme="1"/>
      <name val="Arial"/>
      <family val="2"/>
    </font>
    <font>
      <b/>
      <sz val="10"/>
      <color rgb="FFED1480"/>
      <name val="Arial"/>
      <family val="2"/>
    </font>
    <font>
      <sz val="10"/>
      <color rgb="FFED1480"/>
      <name val="Arial"/>
      <family val="2"/>
    </font>
    <font>
      <b/>
      <sz val="12"/>
      <color rgb="FFED1480"/>
      <name val="Arial"/>
      <family val="2"/>
    </font>
    <font>
      <i/>
      <sz val="8"/>
      <color rgb="FF000000"/>
      <name val="Arial"/>
      <family val="2"/>
    </font>
    <font>
      <u/>
      <vertAlign val="superscript"/>
      <sz val="8"/>
      <color theme="10"/>
      <name val="Arial"/>
      <family val="2"/>
    </font>
    <font>
      <u/>
      <sz val="8"/>
      <color theme="10"/>
      <name val="Arial"/>
      <family val="2"/>
    </font>
    <font>
      <sz val="12"/>
      <color theme="0"/>
      <name val="Arial"/>
      <family val="2"/>
    </font>
    <font>
      <b/>
      <sz val="16"/>
      <color rgb="FFED1480"/>
      <name val="Arial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14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274">
    <xf numFmtId="0" fontId="0" fillId="0" borderId="0" xfId="0"/>
    <xf numFmtId="3" fontId="2" fillId="0" borderId="0" xfId="0" applyNumberFormat="1" applyFont="1"/>
    <xf numFmtId="9" fontId="2" fillId="0" borderId="0" xfId="2" applyFont="1" applyFill="1" applyBorder="1" applyAlignment="1"/>
    <xf numFmtId="1" fontId="2" fillId="0" borderId="0" xfId="0" applyNumberFormat="1" applyFont="1"/>
    <xf numFmtId="3" fontId="3" fillId="0" borderId="0" xfId="0" applyNumberFormat="1" applyFont="1"/>
    <xf numFmtId="0" fontId="5" fillId="0" borderId="0" xfId="0" applyFont="1"/>
    <xf numFmtId="0" fontId="8" fillId="0" borderId="0" xfId="0" applyFont="1" applyAlignment="1">
      <alignment horizontal="center"/>
    </xf>
    <xf numFmtId="3" fontId="4" fillId="0" borderId="0" xfId="0" applyNumberFormat="1" applyFont="1"/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2" fillId="0" borderId="0" xfId="0" applyFont="1"/>
    <xf numFmtId="0" fontId="11" fillId="0" borderId="0" xfId="0" applyFont="1" applyAlignment="1">
      <alignment horizontal="center"/>
    </xf>
    <xf numFmtId="1" fontId="10" fillId="0" borderId="5" xfId="0" applyNumberFormat="1" applyFont="1" applyBorder="1"/>
    <xf numFmtId="0" fontId="7" fillId="0" borderId="0" xfId="0" applyFont="1"/>
    <xf numFmtId="0" fontId="1" fillId="0" borderId="0" xfId="0" applyFont="1"/>
    <xf numFmtId="0" fontId="9" fillId="3" borderId="5" xfId="0" applyFont="1" applyFill="1" applyBorder="1"/>
    <xf numFmtId="0" fontId="10" fillId="0" borderId="5" xfId="0" applyFont="1" applyBorder="1"/>
    <xf numFmtId="0" fontId="0" fillId="2" borderId="12" xfId="0" applyFill="1" applyBorder="1" applyAlignment="1">
      <alignment horizontal="right" wrapText="1"/>
    </xf>
    <xf numFmtId="9" fontId="3" fillId="2" borderId="12" xfId="2" applyFont="1" applyFill="1" applyBorder="1" applyAlignment="1"/>
    <xf numFmtId="0" fontId="11" fillId="0" borderId="0" xfId="0" applyFont="1"/>
    <xf numFmtId="0" fontId="0" fillId="2" borderId="19" xfId="0" applyFill="1" applyBorder="1" applyAlignment="1">
      <alignment horizontal="right" wrapText="1"/>
    </xf>
    <xf numFmtId="0" fontId="0" fillId="2" borderId="20" xfId="0" applyFill="1" applyBorder="1" applyAlignment="1">
      <alignment horizontal="right" wrapText="1"/>
    </xf>
    <xf numFmtId="9" fontId="3" fillId="2" borderId="14" xfId="2" applyFont="1" applyFill="1" applyBorder="1" applyAlignment="1"/>
    <xf numFmtId="0" fontId="0" fillId="0" borderId="0" xfId="0" applyAlignment="1">
      <alignment horizontal="right" wrapText="1"/>
    </xf>
    <xf numFmtId="0" fontId="0" fillId="0" borderId="11" xfId="0" applyBorder="1" applyAlignment="1">
      <alignment horizontal="left" indent="1"/>
    </xf>
    <xf numFmtId="0" fontId="0" fillId="0" borderId="12" xfId="0" applyBorder="1"/>
    <xf numFmtId="0" fontId="6" fillId="0" borderId="11" xfId="0" applyFont="1" applyBorder="1" applyAlignment="1">
      <alignment horizontal="left" indent="1"/>
    </xf>
    <xf numFmtId="0" fontId="6" fillId="0" borderId="13" xfId="0" applyFont="1" applyBorder="1" applyAlignment="1">
      <alignment horizontal="left" indent="1"/>
    </xf>
    <xf numFmtId="0" fontId="6" fillId="0" borderId="25" xfId="0" applyFont="1" applyBorder="1" applyAlignment="1">
      <alignment horizontal="left" indent="1"/>
    </xf>
    <xf numFmtId="0" fontId="0" fillId="0" borderId="10" xfId="0" applyBorder="1"/>
    <xf numFmtId="0" fontId="4" fillId="0" borderId="11" xfId="0" applyFont="1" applyBorder="1"/>
    <xf numFmtId="0" fontId="4" fillId="0" borderId="12" xfId="0" applyFont="1" applyBorder="1"/>
    <xf numFmtId="0" fontId="19" fillId="0" borderId="0" xfId="4" applyFont="1" applyFill="1" applyBorder="1"/>
    <xf numFmtId="0" fontId="6" fillId="0" borderId="0" xfId="0" applyFont="1"/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29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11" fillId="0" borderId="28" xfId="0" applyFont="1" applyBorder="1"/>
    <xf numFmtId="0" fontId="0" fillId="0" borderId="0" xfId="0" applyAlignment="1">
      <alignment horizontal="left" indent="1"/>
    </xf>
    <xf numFmtId="0" fontId="4" fillId="0" borderId="0" xfId="0" applyFont="1"/>
    <xf numFmtId="0" fontId="0" fillId="0" borderId="0" xfId="0" applyAlignment="1">
      <alignment horizontal="left" indent="2"/>
    </xf>
    <xf numFmtId="0" fontId="4" fillId="0" borderId="0" xfId="0" applyFont="1" applyAlignment="1">
      <alignment horizontal="left" indent="1"/>
    </xf>
    <xf numFmtId="3" fontId="10" fillId="0" borderId="0" xfId="0" applyNumberFormat="1" applyFont="1"/>
    <xf numFmtId="3" fontId="10" fillId="0" borderId="29" xfId="0" applyNumberFormat="1" applyFont="1" applyBorder="1"/>
    <xf numFmtId="3" fontId="10" fillId="0" borderId="0" xfId="0" applyNumberFormat="1" applyFont="1" applyAlignment="1">
      <alignment wrapText="1"/>
    </xf>
    <xf numFmtId="0" fontId="11" fillId="0" borderId="6" xfId="0" applyFont="1" applyBorder="1" applyAlignment="1">
      <alignment horizontal="center"/>
    </xf>
    <xf numFmtId="3" fontId="10" fillId="0" borderId="6" xfId="0" applyNumberFormat="1" applyFont="1" applyBorder="1"/>
    <xf numFmtId="1" fontId="10" fillId="0" borderId="28" xfId="0" applyNumberFormat="1" applyFont="1" applyBorder="1"/>
    <xf numFmtId="0" fontId="10" fillId="0" borderId="28" xfId="0" applyFont="1" applyBorder="1" applyAlignment="1">
      <alignment wrapText="1"/>
    </xf>
    <xf numFmtId="3" fontId="10" fillId="0" borderId="0" xfId="0" applyNumberFormat="1" applyFont="1" applyAlignment="1">
      <alignment vertical="top" wrapText="1"/>
    </xf>
    <xf numFmtId="0" fontId="10" fillId="0" borderId="28" xfId="0" applyFont="1" applyBorder="1" applyAlignment="1">
      <alignment vertical="top" wrapText="1"/>
    </xf>
    <xf numFmtId="1" fontId="10" fillId="0" borderId="33" xfId="0" applyNumberFormat="1" applyFont="1" applyBorder="1"/>
    <xf numFmtId="3" fontId="10" fillId="0" borderId="34" xfId="0" applyNumberFormat="1" applyFont="1" applyBorder="1"/>
    <xf numFmtId="3" fontId="10" fillId="0" borderId="35" xfId="0" applyNumberFormat="1" applyFont="1" applyBorder="1"/>
    <xf numFmtId="0" fontId="21" fillId="6" borderId="36" xfId="0" applyFont="1" applyFill="1" applyBorder="1"/>
    <xf numFmtId="3" fontId="11" fillId="6" borderId="37" xfId="0" applyNumberFormat="1" applyFont="1" applyFill="1" applyBorder="1"/>
    <xf numFmtId="3" fontId="11" fillId="6" borderId="38" xfId="0" applyNumberFormat="1" applyFont="1" applyFill="1" applyBorder="1"/>
    <xf numFmtId="0" fontId="11" fillId="4" borderId="36" xfId="0" applyFont="1" applyFill="1" applyBorder="1" applyAlignment="1">
      <alignment horizontal="left" wrapText="1"/>
    </xf>
    <xf numFmtId="0" fontId="11" fillId="4" borderId="37" xfId="0" applyFont="1" applyFill="1" applyBorder="1" applyAlignment="1">
      <alignment horizontal="left" wrapText="1"/>
    </xf>
    <xf numFmtId="3" fontId="11" fillId="4" borderId="38" xfId="0" applyNumberFormat="1" applyFont="1" applyFill="1" applyBorder="1"/>
    <xf numFmtId="0" fontId="11" fillId="4" borderId="42" xfId="0" applyFont="1" applyFill="1" applyBorder="1"/>
    <xf numFmtId="0" fontId="11" fillId="4" borderId="43" xfId="0" applyFont="1" applyFill="1" applyBorder="1"/>
    <xf numFmtId="0" fontId="22" fillId="4" borderId="11" xfId="0" applyFont="1" applyFill="1" applyBorder="1" applyAlignment="1">
      <alignment wrapText="1"/>
    </xf>
    <xf numFmtId="3" fontId="22" fillId="2" borderId="12" xfId="0" applyNumberFormat="1" applyFont="1" applyFill="1" applyBorder="1"/>
    <xf numFmtId="9" fontId="22" fillId="2" borderId="12" xfId="2" applyFont="1" applyFill="1" applyBorder="1" applyAlignment="1"/>
    <xf numFmtId="3" fontId="23" fillId="2" borderId="12" xfId="0" applyNumberFormat="1" applyFont="1" applyFill="1" applyBorder="1"/>
    <xf numFmtId="9" fontId="23" fillId="2" borderId="12" xfId="2" applyFont="1" applyFill="1" applyBorder="1" applyAlignment="1"/>
    <xf numFmtId="0" fontId="22" fillId="4" borderId="13" xfId="0" applyFont="1" applyFill="1" applyBorder="1" applyAlignment="1">
      <alignment wrapText="1"/>
    </xf>
    <xf numFmtId="3" fontId="23" fillId="2" borderId="14" xfId="0" applyNumberFormat="1" applyFont="1" applyFill="1" applyBorder="1"/>
    <xf numFmtId="1" fontId="22" fillId="4" borderId="11" xfId="0" applyNumberFormat="1" applyFont="1" applyFill="1" applyBorder="1"/>
    <xf numFmtId="1" fontId="22" fillId="4" borderId="13" xfId="0" applyNumberFormat="1" applyFont="1" applyFill="1" applyBorder="1"/>
    <xf numFmtId="3" fontId="22" fillId="2" borderId="14" xfId="0" applyNumberFormat="1" applyFont="1" applyFill="1" applyBorder="1"/>
    <xf numFmtId="3" fontId="22" fillId="2" borderId="12" xfId="0" applyNumberFormat="1" applyFont="1" applyFill="1" applyBorder="1" applyAlignment="1">
      <alignment horizontal="right"/>
    </xf>
    <xf numFmtId="0" fontId="24" fillId="2" borderId="12" xfId="0" applyFont="1" applyFill="1" applyBorder="1" applyAlignment="1">
      <alignment horizontal="right"/>
    </xf>
    <xf numFmtId="0" fontId="24" fillId="2" borderId="12" xfId="0" applyFont="1" applyFill="1" applyBorder="1" applyAlignment="1">
      <alignment horizontal="right" wrapText="1"/>
    </xf>
    <xf numFmtId="0" fontId="22" fillId="4" borderId="11" xfId="0" applyFont="1" applyFill="1" applyBorder="1" applyAlignment="1">
      <alignment vertical="top" wrapText="1"/>
    </xf>
    <xf numFmtId="3" fontId="22" fillId="2" borderId="12" xfId="0" applyNumberFormat="1" applyFont="1" applyFill="1" applyBorder="1" applyAlignment="1">
      <alignment vertical="top"/>
    </xf>
    <xf numFmtId="0" fontId="26" fillId="6" borderId="5" xfId="0" applyFont="1" applyFill="1" applyBorder="1"/>
    <xf numFmtId="0" fontId="26" fillId="6" borderId="43" xfId="0" applyFont="1" applyFill="1" applyBorder="1"/>
    <xf numFmtId="1" fontId="22" fillId="6" borderId="18" xfId="0" applyNumberFormat="1" applyFont="1" applyFill="1" applyBorder="1"/>
    <xf numFmtId="1" fontId="22" fillId="6" borderId="11" xfId="0" applyNumberFormat="1" applyFont="1" applyFill="1" applyBorder="1"/>
    <xf numFmtId="0" fontId="22" fillId="6" borderId="11" xfId="0" applyFont="1" applyFill="1" applyBorder="1"/>
    <xf numFmtId="9" fontId="22" fillId="2" borderId="12" xfId="0" applyNumberFormat="1" applyFont="1" applyFill="1" applyBorder="1"/>
    <xf numFmtId="0" fontId="22" fillId="6" borderId="13" xfId="0" applyFont="1" applyFill="1" applyBorder="1"/>
    <xf numFmtId="0" fontId="0" fillId="0" borderId="0" xfId="0" applyAlignment="1">
      <alignment horizontal="center" vertical="top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3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9" fontId="22" fillId="2" borderId="12" xfId="2" applyFont="1" applyFill="1" applyBorder="1"/>
    <xf numFmtId="0" fontId="13" fillId="0" borderId="0" xfId="0" applyFont="1" applyAlignment="1">
      <alignment wrapText="1"/>
    </xf>
    <xf numFmtId="3" fontId="9" fillId="0" borderId="0" xfId="0" applyNumberFormat="1" applyFont="1" applyAlignment="1">
      <alignment wrapText="1"/>
    </xf>
    <xf numFmtId="0" fontId="2" fillId="0" borderId="0" xfId="0" applyFont="1"/>
    <xf numFmtId="3" fontId="2" fillId="7" borderId="1" xfId="0" applyNumberFormat="1" applyFont="1" applyFill="1" applyBorder="1"/>
    <xf numFmtId="3" fontId="2" fillId="7" borderId="1" xfId="0" applyNumberFormat="1" applyFont="1" applyFill="1" applyBorder="1" applyAlignment="1">
      <alignment horizontal="right"/>
    </xf>
    <xf numFmtId="164" fontId="2" fillId="7" borderId="1" xfId="1" applyNumberFormat="1" applyFont="1" applyFill="1" applyBorder="1" applyAlignment="1">
      <alignment horizontal="right"/>
    </xf>
    <xf numFmtId="164" fontId="0" fillId="7" borderId="1" xfId="0" applyNumberFormat="1" applyFill="1" applyBorder="1" applyAlignment="1">
      <alignment horizontal="right"/>
    </xf>
    <xf numFmtId="164" fontId="0" fillId="7" borderId="1" xfId="1" applyNumberFormat="1" applyFont="1" applyFill="1" applyBorder="1" applyAlignment="1">
      <alignment horizontal="right"/>
    </xf>
    <xf numFmtId="43" fontId="0" fillId="7" borderId="1" xfId="5" applyFont="1" applyFill="1" applyBorder="1" applyAlignment="1"/>
    <xf numFmtId="3" fontId="0" fillId="7" borderId="1" xfId="0" applyNumberFormat="1" applyFill="1" applyBorder="1"/>
    <xf numFmtId="43" fontId="0" fillId="7" borderId="1" xfId="0" applyNumberFormat="1" applyFill="1" applyBorder="1"/>
    <xf numFmtId="3" fontId="2" fillId="7" borderId="21" xfId="0" applyNumberFormat="1" applyFont="1" applyFill="1" applyBorder="1"/>
    <xf numFmtId="3" fontId="2" fillId="7" borderId="5" xfId="0" applyNumberFormat="1" applyFont="1" applyFill="1" applyBorder="1" applyAlignment="1">
      <alignment vertical="top"/>
    </xf>
    <xf numFmtId="3" fontId="2" fillId="7" borderId="7" xfId="0" applyNumberFormat="1" applyFont="1" applyFill="1" applyBorder="1" applyAlignment="1">
      <alignment vertical="top"/>
    </xf>
    <xf numFmtId="3" fontId="2" fillId="7" borderId="22" xfId="0" applyNumberFormat="1" applyFont="1" applyFill="1" applyBorder="1"/>
    <xf numFmtId="3" fontId="2" fillId="7" borderId="4" xfId="0" applyNumberFormat="1" applyFont="1" applyFill="1" applyBorder="1" applyAlignment="1">
      <alignment horizontal="left" wrapText="1"/>
    </xf>
    <xf numFmtId="3" fontId="2" fillId="7" borderId="6" xfId="0" applyNumberFormat="1" applyFont="1" applyFill="1" applyBorder="1" applyAlignment="1">
      <alignment horizontal="left" wrapText="1"/>
    </xf>
    <xf numFmtId="0" fontId="14" fillId="0" borderId="0" xfId="0" applyFont="1"/>
    <xf numFmtId="0" fontId="11" fillId="0" borderId="5" xfId="0" applyFont="1" applyBorder="1"/>
    <xf numFmtId="1" fontId="10" fillId="0" borderId="0" xfId="0" applyNumberFormat="1" applyFont="1"/>
    <xf numFmtId="0" fontId="9" fillId="3" borderId="0" xfId="0" applyFont="1" applyFill="1"/>
    <xf numFmtId="0" fontId="10" fillId="0" borderId="0" xfId="0" applyFont="1"/>
    <xf numFmtId="3" fontId="22" fillId="2" borderId="12" xfId="0" applyNumberFormat="1" applyFont="1" applyFill="1" applyBorder="1" applyProtection="1">
      <protection locked="0"/>
    </xf>
    <xf numFmtId="9" fontId="22" fillId="2" borderId="12" xfId="2" applyFont="1" applyFill="1" applyBorder="1" applyAlignment="1" applyProtection="1">
      <protection locked="0"/>
    </xf>
    <xf numFmtId="3" fontId="23" fillId="2" borderId="12" xfId="0" applyNumberFormat="1" applyFont="1" applyFill="1" applyBorder="1" applyProtection="1">
      <protection locked="0"/>
    </xf>
    <xf numFmtId="9" fontId="23" fillId="2" borderId="12" xfId="2" applyFont="1" applyFill="1" applyBorder="1" applyAlignment="1" applyProtection="1">
      <protection locked="0"/>
    </xf>
    <xf numFmtId="3" fontId="23" fillId="2" borderId="14" xfId="0" applyNumberFormat="1" applyFont="1" applyFill="1" applyBorder="1" applyProtection="1">
      <protection locked="0"/>
    </xf>
    <xf numFmtId="3" fontId="22" fillId="2" borderId="14" xfId="0" applyNumberFormat="1" applyFont="1" applyFill="1" applyBorder="1" applyProtection="1">
      <protection locked="0"/>
    </xf>
    <xf numFmtId="3" fontId="22" fillId="2" borderId="12" xfId="0" applyNumberFormat="1" applyFont="1" applyFill="1" applyBorder="1" applyAlignment="1" applyProtection="1">
      <alignment horizontal="right"/>
      <protection locked="0"/>
    </xf>
    <xf numFmtId="0" fontId="26" fillId="6" borderId="11" xfId="0" applyFont="1" applyFill="1" applyBorder="1"/>
    <xf numFmtId="0" fontId="26" fillId="6" borderId="1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" fontId="22" fillId="2" borderId="12" xfId="5" applyNumberFormat="1" applyFont="1" applyFill="1" applyBorder="1" applyAlignment="1" applyProtection="1">
      <alignment horizontal="right"/>
      <protection locked="0"/>
    </xf>
    <xf numFmtId="1" fontId="10" fillId="0" borderId="42" xfId="0" applyNumberFormat="1" applyFont="1" applyBorder="1"/>
    <xf numFmtId="1" fontId="10" fillId="0" borderId="15" xfId="0" applyNumberFormat="1" applyFont="1" applyBorder="1"/>
    <xf numFmtId="164" fontId="11" fillId="7" borderId="8" xfId="1" applyNumberFormat="1" applyFont="1" applyFill="1" applyBorder="1" applyAlignment="1" applyProtection="1">
      <alignment wrapText="1"/>
    </xf>
    <xf numFmtId="164" fontId="11" fillId="7" borderId="9" xfId="1" applyNumberFormat="1" applyFont="1" applyFill="1" applyBorder="1" applyProtection="1"/>
    <xf numFmtId="0" fontId="12" fillId="0" borderId="0" xfId="0" applyFont="1" applyAlignment="1">
      <alignment vertical="top" wrapText="1"/>
    </xf>
    <xf numFmtId="3" fontId="2" fillId="0" borderId="0" xfId="0" applyNumberFormat="1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2" fillId="4" borderId="12" xfId="0" applyNumberFormat="1" applyFont="1" applyFill="1" applyBorder="1" applyAlignment="1">
      <alignment horizontal="right"/>
    </xf>
    <xf numFmtId="164" fontId="2" fillId="4" borderId="12" xfId="1" applyNumberFormat="1" applyFont="1" applyFill="1" applyBorder="1" applyAlignment="1" applyProtection="1">
      <alignment horizontal="right" indent="1"/>
    </xf>
    <xf numFmtId="164" fontId="0" fillId="4" borderId="12" xfId="1" applyNumberFormat="1" applyFont="1" applyFill="1" applyBorder="1" applyAlignment="1" applyProtection="1">
      <alignment horizontal="right"/>
    </xf>
    <xf numFmtId="164" fontId="0" fillId="4" borderId="14" xfId="1" applyNumberFormat="1" applyFont="1" applyFill="1" applyBorder="1" applyAlignment="1" applyProtection="1">
      <alignment horizontal="right"/>
    </xf>
    <xf numFmtId="0" fontId="0" fillId="2" borderId="12" xfId="0" applyFill="1" applyBorder="1" applyAlignment="1" applyProtection="1">
      <alignment horizontal="right" wrapText="1"/>
      <protection locked="0"/>
    </xf>
    <xf numFmtId="9" fontId="3" fillId="2" borderId="12" xfId="2" applyFont="1" applyFill="1" applyBorder="1" applyAlignment="1" applyProtection="1">
      <protection locked="0"/>
    </xf>
    <xf numFmtId="3" fontId="1" fillId="4" borderId="12" xfId="0" applyNumberFormat="1" applyFont="1" applyFill="1" applyBorder="1" applyAlignment="1">
      <alignment horizontal="center" wrapText="1"/>
    </xf>
    <xf numFmtId="0" fontId="15" fillId="0" borderId="0" xfId="4" applyBorder="1" applyAlignment="1" applyProtection="1"/>
    <xf numFmtId="0" fontId="15" fillId="0" borderId="0" xfId="4" applyBorder="1" applyAlignment="1" applyProtection="1">
      <alignment horizontal="center"/>
    </xf>
    <xf numFmtId="3" fontId="2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0" fontId="30" fillId="4" borderId="26" xfId="0" applyFont="1" applyFill="1" applyBorder="1" applyAlignment="1">
      <alignment horizontal="center" vertical="center" wrapText="1"/>
    </xf>
    <xf numFmtId="3" fontId="2" fillId="4" borderId="11" xfId="0" applyNumberFormat="1" applyFont="1" applyFill="1" applyBorder="1"/>
    <xf numFmtId="3" fontId="2" fillId="4" borderId="13" xfId="0" applyNumberFormat="1" applyFont="1" applyFill="1" applyBorder="1"/>
    <xf numFmtId="3" fontId="2" fillId="4" borderId="11" xfId="0" applyNumberFormat="1" applyFont="1" applyFill="1" applyBorder="1" applyAlignment="1">
      <alignment vertical="top"/>
    </xf>
    <xf numFmtId="3" fontId="1" fillId="4" borderId="11" xfId="0" applyNumberFormat="1" applyFont="1" applyFill="1" applyBorder="1" applyAlignment="1">
      <alignment vertical="center" wrapText="1"/>
    </xf>
    <xf numFmtId="164" fontId="10" fillId="0" borderId="6" xfId="1" applyNumberFormat="1" applyFont="1" applyFill="1" applyBorder="1" applyProtection="1"/>
    <xf numFmtId="164" fontId="10" fillId="0" borderId="43" xfId="1" applyNumberFormat="1" applyFont="1" applyFill="1" applyBorder="1" applyProtection="1"/>
    <xf numFmtId="9" fontId="22" fillId="2" borderId="14" xfId="0" applyNumberFormat="1" applyFont="1" applyFill="1" applyBorder="1" applyProtection="1">
      <protection locked="0"/>
    </xf>
    <xf numFmtId="164" fontId="11" fillId="6" borderId="8" xfId="1" applyNumberFormat="1" applyFont="1" applyFill="1" applyBorder="1" applyAlignment="1" applyProtection="1"/>
    <xf numFmtId="164" fontId="11" fillId="6" borderId="9" xfId="1" applyNumberFormat="1" applyFont="1" applyFill="1" applyBorder="1" applyProtection="1"/>
    <xf numFmtId="0" fontId="10" fillId="0" borderId="42" xfId="0" applyFont="1" applyBorder="1"/>
    <xf numFmtId="0" fontId="10" fillId="0" borderId="15" xfId="0" applyFont="1" applyBorder="1"/>
    <xf numFmtId="0" fontId="30" fillId="4" borderId="27" xfId="0" applyFont="1" applyFill="1" applyBorder="1" applyAlignment="1">
      <alignment vertical="center" wrapText="1"/>
    </xf>
    <xf numFmtId="0" fontId="11" fillId="0" borderId="0" xfId="0" applyFont="1" applyAlignment="1">
      <alignment horizontal="right" wrapText="1"/>
    </xf>
    <xf numFmtId="164" fontId="11" fillId="0" borderId="0" xfId="1" applyNumberFormat="1" applyFont="1" applyFill="1" applyBorder="1" applyAlignment="1" applyProtection="1">
      <alignment wrapText="1"/>
    </xf>
    <xf numFmtId="164" fontId="11" fillId="0" borderId="0" xfId="1" applyNumberFormat="1" applyFont="1" applyFill="1" applyBorder="1" applyProtection="1"/>
    <xf numFmtId="0" fontId="11" fillId="4" borderId="11" xfId="0" applyFont="1" applyFill="1" applyBorder="1" applyAlignment="1">
      <alignment horizontal="left"/>
    </xf>
    <xf numFmtId="0" fontId="11" fillId="4" borderId="12" xfId="0" applyFont="1" applyFill="1" applyBorder="1" applyAlignment="1">
      <alignment horizontal="center"/>
    </xf>
    <xf numFmtId="0" fontId="22" fillId="4" borderId="13" xfId="0" applyFont="1" applyFill="1" applyBorder="1" applyAlignment="1">
      <alignment vertical="top" wrapText="1"/>
    </xf>
    <xf numFmtId="3" fontId="22" fillId="2" borderId="14" xfId="0" applyNumberFormat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center" vertical="center" wrapText="1"/>
    </xf>
    <xf numFmtId="3" fontId="35" fillId="0" borderId="0" xfId="0" applyNumberFormat="1" applyFont="1" applyAlignment="1">
      <alignment horizontal="left" vertical="top"/>
    </xf>
    <xf numFmtId="3" fontId="2" fillId="4" borderId="13" xfId="0" applyNumberFormat="1" applyFont="1" applyFill="1" applyBorder="1" applyAlignment="1">
      <alignment vertical="top"/>
    </xf>
    <xf numFmtId="9" fontId="3" fillId="2" borderId="14" xfId="2" applyFont="1" applyFill="1" applyBorder="1" applyAlignment="1" applyProtection="1">
      <protection locked="0"/>
    </xf>
    <xf numFmtId="3" fontId="2" fillId="4" borderId="18" xfId="0" applyNumberFormat="1" applyFont="1" applyFill="1" applyBorder="1"/>
    <xf numFmtId="0" fontId="0" fillId="2" borderId="20" xfId="0" applyFill="1" applyBorder="1" applyAlignment="1" applyProtection="1">
      <alignment horizontal="right" wrapText="1"/>
      <protection locked="0"/>
    </xf>
    <xf numFmtId="0" fontId="4" fillId="4" borderId="25" xfId="0" applyFont="1" applyFill="1" applyBorder="1"/>
    <xf numFmtId="0" fontId="4" fillId="4" borderId="50" xfId="0" applyFont="1" applyFill="1" applyBorder="1"/>
    <xf numFmtId="3" fontId="2" fillId="4" borderId="20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vertical="top" wrapText="1"/>
    </xf>
    <xf numFmtId="3" fontId="35" fillId="0" borderId="0" xfId="0" applyNumberFormat="1" applyFont="1" applyAlignment="1">
      <alignment vertical="top"/>
    </xf>
    <xf numFmtId="3" fontId="2" fillId="5" borderId="0" xfId="0" applyNumberFormat="1" applyFont="1" applyFill="1" applyAlignment="1">
      <alignment wrapText="1"/>
    </xf>
    <xf numFmtId="0" fontId="31" fillId="5" borderId="0" xfId="0" applyFont="1" applyFill="1" applyAlignment="1">
      <alignment wrapText="1"/>
    </xf>
    <xf numFmtId="3" fontId="2" fillId="5" borderId="0" xfId="0" applyNumberFormat="1" applyFont="1" applyFill="1" applyAlignment="1">
      <alignment vertical="top" wrapText="1"/>
    </xf>
    <xf numFmtId="3" fontId="10" fillId="5" borderId="0" xfId="0" applyNumberFormat="1" applyFont="1" applyFill="1" applyAlignment="1">
      <alignment vertical="top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9" fontId="2" fillId="0" borderId="0" xfId="2" applyFont="1" applyFill="1" applyBorder="1" applyAlignment="1" applyProtection="1">
      <alignment horizontal="right" vertical="top"/>
    </xf>
    <xf numFmtId="3" fontId="3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0" fontId="17" fillId="0" borderId="0" xfId="0" applyFont="1"/>
    <xf numFmtId="0" fontId="39" fillId="0" borderId="0" xfId="0" applyFont="1" applyAlignment="1">
      <alignment vertical="top"/>
    </xf>
    <xf numFmtId="164" fontId="42" fillId="0" borderId="0" xfId="1" applyNumberFormat="1" applyFont="1" applyFill="1" applyBorder="1" applyProtection="1"/>
    <xf numFmtId="164" fontId="42" fillId="0" borderId="15" xfId="1" applyNumberFormat="1" applyFont="1" applyFill="1" applyBorder="1" applyProtection="1"/>
    <xf numFmtId="164" fontId="0" fillId="0" borderId="0" xfId="0" applyNumberFormat="1"/>
    <xf numFmtId="44" fontId="0" fillId="0" borderId="0" xfId="0" applyNumberFormat="1"/>
    <xf numFmtId="164" fontId="42" fillId="9" borderId="0" xfId="1" applyNumberFormat="1" applyFont="1" applyFill="1" applyBorder="1" applyProtection="1"/>
    <xf numFmtId="164" fontId="42" fillId="9" borderId="15" xfId="1" applyNumberFormat="1" applyFont="1" applyFill="1" applyBorder="1" applyProtection="1"/>
    <xf numFmtId="0" fontId="35" fillId="0" borderId="51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164" fontId="10" fillId="8" borderId="6" xfId="1" applyNumberFormat="1" applyFont="1" applyFill="1" applyBorder="1" applyProtection="1"/>
    <xf numFmtId="9" fontId="22" fillId="2" borderId="12" xfId="0" applyNumberFormat="1" applyFont="1" applyFill="1" applyBorder="1" applyProtection="1">
      <protection locked="0"/>
    </xf>
    <xf numFmtId="0" fontId="12" fillId="0" borderId="6" xfId="0" applyFont="1" applyBorder="1"/>
    <xf numFmtId="3" fontId="10" fillId="0" borderId="6" xfId="0" applyNumberFormat="1" applyFont="1" applyBorder="1" applyAlignment="1">
      <alignment wrapText="1"/>
    </xf>
    <xf numFmtId="3" fontId="10" fillId="0" borderId="8" xfId="0" applyNumberFormat="1" applyFont="1" applyBorder="1" applyAlignment="1">
      <alignment wrapText="1"/>
    </xf>
    <xf numFmtId="3" fontId="10" fillId="0" borderId="9" xfId="0" applyNumberFormat="1" applyFont="1" applyBorder="1" applyAlignment="1">
      <alignment wrapText="1"/>
    </xf>
    <xf numFmtId="3" fontId="10" fillId="0" borderId="5" xfId="0" applyNumberFormat="1" applyFont="1" applyBorder="1"/>
    <xf numFmtId="0" fontId="12" fillId="0" borderId="5" xfId="0" applyFont="1" applyBorder="1"/>
    <xf numFmtId="0" fontId="10" fillId="0" borderId="7" xfId="0" applyFont="1" applyBorder="1" applyAlignment="1">
      <alignment horizontal="left"/>
    </xf>
    <xf numFmtId="0" fontId="0" fillId="0" borderId="8" xfId="0" applyBorder="1"/>
    <xf numFmtId="0" fontId="41" fillId="0" borderId="0" xfId="4" applyFont="1" applyBorder="1" applyAlignment="1" applyProtection="1">
      <alignment horizontal="left" vertical="center"/>
    </xf>
    <xf numFmtId="0" fontId="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9" fontId="3" fillId="0" borderId="0" xfId="2" applyFont="1" applyFill="1" applyBorder="1" applyAlignment="1" applyProtection="1">
      <protection locked="0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Alignment="1">
      <alignment horizontal="center"/>
    </xf>
    <xf numFmtId="3" fontId="10" fillId="0" borderId="0" xfId="0" applyNumberFormat="1" applyFont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21" fillId="4" borderId="5" xfId="0" applyFont="1" applyFill="1" applyBorder="1" applyAlignment="1">
      <alignment horizontal="left" wrapText="1"/>
    </xf>
    <xf numFmtId="0" fontId="21" fillId="4" borderId="6" xfId="0" applyFont="1" applyFill="1" applyBorder="1" applyAlignment="1">
      <alignment horizontal="left" wrapText="1"/>
    </xf>
    <xf numFmtId="0" fontId="29" fillId="5" borderId="39" xfId="0" applyFont="1" applyFill="1" applyBorder="1" applyAlignment="1">
      <alignment horizontal="center"/>
    </xf>
    <xf numFmtId="0" fontId="29" fillId="5" borderId="40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12" fillId="0" borderId="0" xfId="0" applyFont="1" applyAlignment="1">
      <alignment horizontal="left" vertical="top" wrapText="1"/>
    </xf>
    <xf numFmtId="0" fontId="21" fillId="6" borderId="7" xfId="0" applyFont="1" applyFill="1" applyBorder="1" applyAlignment="1">
      <alignment horizontal="right"/>
    </xf>
    <xf numFmtId="0" fontId="21" fillId="6" borderId="8" xfId="0" applyFont="1" applyFill="1" applyBorder="1" applyAlignment="1">
      <alignment horizontal="right"/>
    </xf>
    <xf numFmtId="0" fontId="6" fillId="0" borderId="8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1" fillId="7" borderId="48" xfId="0" applyFont="1" applyFill="1" applyBorder="1" applyAlignment="1">
      <alignment horizontal="right" wrapText="1"/>
    </xf>
    <xf numFmtId="0" fontId="11" fillId="7" borderId="49" xfId="0" applyFont="1" applyFill="1" applyBorder="1" applyAlignment="1">
      <alignment horizontal="right" wrapText="1"/>
    </xf>
    <xf numFmtId="0" fontId="26" fillId="6" borderId="39" xfId="0" applyFont="1" applyFill="1" applyBorder="1" applyAlignment="1">
      <alignment horizontal="right" vertical="center" wrapText="1"/>
    </xf>
    <xf numFmtId="0" fontId="26" fillId="6" borderId="40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3" fontId="2" fillId="7" borderId="23" xfId="0" applyNumberFormat="1" applyFont="1" applyFill="1" applyBorder="1" applyAlignment="1">
      <alignment horizontal="left" vertical="top" wrapText="1"/>
    </xf>
    <xf numFmtId="3" fontId="2" fillId="7" borderId="24" xfId="0" applyNumberFormat="1" applyFont="1" applyFill="1" applyBorder="1" applyAlignment="1">
      <alignment horizontal="left" vertical="top" wrapText="1"/>
    </xf>
    <xf numFmtId="3" fontId="2" fillId="7" borderId="18" xfId="0" applyNumberFormat="1" applyFont="1" applyFill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left" wrapText="1"/>
    </xf>
    <xf numFmtId="3" fontId="2" fillId="0" borderId="4" xfId="0" applyNumberFormat="1" applyFont="1" applyBorder="1" applyAlignment="1">
      <alignment horizontal="left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26" fillId="6" borderId="26" xfId="0" applyFont="1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/>
    </xf>
    <xf numFmtId="3" fontId="16" fillId="7" borderId="1" xfId="0" applyNumberFormat="1" applyFont="1" applyFill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4" fillId="7" borderId="44" xfId="0" applyFont="1" applyFill="1" applyBorder="1" applyAlignment="1">
      <alignment horizontal="center" vertical="top"/>
    </xf>
    <xf numFmtId="0" fontId="4" fillId="7" borderId="45" xfId="0" applyFont="1" applyFill="1" applyBorder="1" applyAlignment="1">
      <alignment horizontal="center" vertical="top"/>
    </xf>
    <xf numFmtId="0" fontId="17" fillId="7" borderId="16" xfId="0" applyFont="1" applyFill="1" applyBorder="1" applyAlignment="1">
      <alignment horizontal="center" vertical="top" wrapText="1"/>
    </xf>
    <xf numFmtId="0" fontId="17" fillId="7" borderId="17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5" fillId="0" borderId="3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4" borderId="41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</cellXfs>
  <cellStyles count="6">
    <cellStyle name="Comma" xfId="5" builtinId="3"/>
    <cellStyle name="Currency" xfId="1" builtinId="4"/>
    <cellStyle name="Hyperlink" xfId="4" builtinId="8"/>
    <cellStyle name="Normal" xfId="0" builtinId="0"/>
    <cellStyle name="Normal 2" xfId="3" xr:uid="{1CEEED56-D8F9-47AF-B24F-42BF7A8C5143}"/>
    <cellStyle name="Percent" xfId="2" builtinId="5"/>
  </cellStyles>
  <dxfs count="0"/>
  <tableStyles count="0" defaultTableStyle="TableStyleMedium2" defaultPivotStyle="PivotStyleLight16"/>
  <colors>
    <mruColors>
      <color rgb="FFED14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reppio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meetings.hubspot.com/amin/preppio-intro-call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1056325</xdr:colOff>
      <xdr:row>35</xdr:row>
      <xdr:rowOff>153904</xdr:rowOff>
    </xdr:from>
    <xdr:to>
      <xdr:col>2</xdr:col>
      <xdr:colOff>510540</xdr:colOff>
      <xdr:row>42</xdr:row>
      <xdr:rowOff>136959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0DD44C6-8EC3-4697-A493-E44395F45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725" y="8574004"/>
          <a:ext cx="2559365" cy="1630880"/>
        </a:xfrm>
        <a:prstGeom prst="rect">
          <a:avLst/>
        </a:prstGeom>
      </xdr:spPr>
    </xdr:pic>
    <xdr:clientData/>
  </xdr:twoCellAnchor>
  <xdr:twoCellAnchor editAs="oneCell">
    <xdr:from>
      <xdr:col>1</xdr:col>
      <xdr:colOff>142443</xdr:colOff>
      <xdr:row>0</xdr:row>
      <xdr:rowOff>76200</xdr:rowOff>
    </xdr:from>
    <xdr:to>
      <xdr:col>1</xdr:col>
      <xdr:colOff>1849121</xdr:colOff>
      <xdr:row>1</xdr:row>
      <xdr:rowOff>1574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6AA77F-6285-4F6D-9111-749F25700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543" y="76200"/>
          <a:ext cx="1699058" cy="428294"/>
        </a:xfrm>
        <a:prstGeom prst="rect">
          <a:avLst/>
        </a:prstGeom>
      </xdr:spPr>
    </xdr:pic>
    <xdr:clientData/>
  </xdr:twoCellAnchor>
  <xdr:twoCellAnchor editAs="oneCell">
    <xdr:from>
      <xdr:col>1</xdr:col>
      <xdr:colOff>18534</xdr:colOff>
      <xdr:row>35</xdr:row>
      <xdr:rowOff>30598</xdr:rowOff>
    </xdr:from>
    <xdr:to>
      <xdr:col>1</xdr:col>
      <xdr:colOff>1731296</xdr:colOff>
      <xdr:row>37</xdr:row>
      <xdr:rowOff>984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E3F022-560A-48DE-91AD-8CEE8174E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34" y="8450698"/>
          <a:ext cx="1707047" cy="444731"/>
        </a:xfrm>
        <a:prstGeom prst="rect">
          <a:avLst/>
        </a:prstGeom>
      </xdr:spPr>
    </xdr:pic>
    <xdr:clientData/>
  </xdr:twoCellAnchor>
  <xdr:twoCellAnchor editAs="oneCell">
    <xdr:from>
      <xdr:col>6</xdr:col>
      <xdr:colOff>80009</xdr:colOff>
      <xdr:row>0</xdr:row>
      <xdr:rowOff>447676</xdr:rowOff>
    </xdr:from>
    <xdr:to>
      <xdr:col>7</xdr:col>
      <xdr:colOff>1184680</xdr:colOff>
      <xdr:row>10</xdr:row>
      <xdr:rowOff>94255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936411F-2EFA-483D-BE82-EA4B2F6C42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000" b="15416"/>
        <a:stretch/>
      </xdr:blipFill>
      <xdr:spPr>
        <a:xfrm>
          <a:off x="7814309" y="447676"/>
          <a:ext cx="2076221" cy="217070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18</xdr:row>
      <xdr:rowOff>168910</xdr:rowOff>
    </xdr:from>
    <xdr:to>
      <xdr:col>1</xdr:col>
      <xdr:colOff>186690</xdr:colOff>
      <xdr:row>19</xdr:row>
      <xdr:rowOff>243840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1630D347-6885-4886-9B8D-3BC41E67AF0C}"/>
            </a:ext>
          </a:extLst>
        </xdr:cNvPr>
        <xdr:cNvSpPr/>
      </xdr:nvSpPr>
      <xdr:spPr>
        <a:xfrm>
          <a:off x="28575" y="4664710"/>
          <a:ext cx="310515" cy="255905"/>
        </a:xfrm>
        <a:prstGeom prst="ellipse">
          <a:avLst/>
        </a:prstGeom>
        <a:solidFill>
          <a:srgbClr val="00206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2</a:t>
          </a:r>
        </a:p>
      </xdr:txBody>
    </xdr:sp>
    <xdr:clientData/>
  </xdr:twoCellAnchor>
  <xdr:twoCellAnchor>
    <xdr:from>
      <xdr:col>1</xdr:col>
      <xdr:colOff>38100</xdr:colOff>
      <xdr:row>3</xdr:row>
      <xdr:rowOff>25400</xdr:rowOff>
    </xdr:from>
    <xdr:to>
      <xdr:col>1</xdr:col>
      <xdr:colOff>286090</xdr:colOff>
      <xdr:row>3</xdr:row>
      <xdr:rowOff>225620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134C1D35-4FCA-4DDD-B700-E13A87474B57}"/>
            </a:ext>
          </a:extLst>
        </xdr:cNvPr>
        <xdr:cNvSpPr/>
      </xdr:nvSpPr>
      <xdr:spPr>
        <a:xfrm>
          <a:off x="127000" y="812800"/>
          <a:ext cx="247990" cy="200220"/>
        </a:xfrm>
        <a:prstGeom prst="ellipse">
          <a:avLst/>
        </a:prstGeom>
        <a:solidFill>
          <a:srgbClr val="00206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1</a:t>
          </a:r>
        </a:p>
      </xdr:txBody>
    </xdr:sp>
    <xdr:clientData/>
  </xdr:twoCellAnchor>
  <xdr:twoCellAnchor>
    <xdr:from>
      <xdr:col>3</xdr:col>
      <xdr:colOff>29927</xdr:colOff>
      <xdr:row>21</xdr:row>
      <xdr:rowOff>134730</xdr:rowOff>
    </xdr:from>
    <xdr:to>
      <xdr:col>3</xdr:col>
      <xdr:colOff>260075</xdr:colOff>
      <xdr:row>25</xdr:row>
      <xdr:rowOff>184784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C1258B2E-102A-43FD-A7C7-BD6EE400F44C}"/>
            </a:ext>
          </a:extLst>
        </xdr:cNvPr>
        <xdr:cNvGrpSpPr/>
      </xdr:nvGrpSpPr>
      <xdr:grpSpPr>
        <a:xfrm>
          <a:off x="4612510" y="5447563"/>
          <a:ext cx="230148" cy="1066054"/>
          <a:chOff x="3999630" y="5766546"/>
          <a:chExt cx="313968" cy="917841"/>
        </a:xfrm>
      </xdr:grpSpPr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DBDAB40B-71AA-42AA-8E00-F5C92ACDFB36}"/>
              </a:ext>
            </a:extLst>
          </xdr:cNvPr>
          <xdr:cNvCxnSpPr/>
        </xdr:nvCxnSpPr>
        <xdr:spPr>
          <a:xfrm>
            <a:off x="3999630" y="6216628"/>
            <a:ext cx="299454" cy="0"/>
          </a:xfrm>
          <a:prstGeom prst="straightConnector1">
            <a:avLst/>
          </a:prstGeom>
          <a:ln>
            <a:solidFill>
              <a:srgbClr val="ED148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>
            <a:extLst>
              <a:ext uri="{FF2B5EF4-FFF2-40B4-BE49-F238E27FC236}">
                <a16:creationId xmlns:a16="http://schemas.microsoft.com/office/drawing/2014/main" id="{DA8E0ADA-7380-4E44-B1FC-2A14ADD8CEC6}"/>
              </a:ext>
            </a:extLst>
          </xdr:cNvPr>
          <xdr:cNvCxnSpPr/>
        </xdr:nvCxnSpPr>
        <xdr:spPr>
          <a:xfrm>
            <a:off x="4003398" y="5766546"/>
            <a:ext cx="305096" cy="0"/>
          </a:xfrm>
          <a:prstGeom prst="straightConnector1">
            <a:avLst/>
          </a:prstGeom>
          <a:ln>
            <a:solidFill>
              <a:srgbClr val="ED148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F08DA6F9-6A3E-4174-808A-D83B82B3652F}"/>
              </a:ext>
            </a:extLst>
          </xdr:cNvPr>
          <xdr:cNvCxnSpPr/>
        </xdr:nvCxnSpPr>
        <xdr:spPr>
          <a:xfrm>
            <a:off x="4005852" y="6442452"/>
            <a:ext cx="299808" cy="0"/>
          </a:xfrm>
          <a:prstGeom prst="straightConnector1">
            <a:avLst/>
          </a:prstGeom>
          <a:ln>
            <a:solidFill>
              <a:srgbClr val="ED148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46D13B7E-04C6-46F8-A279-ECD397D326BE}"/>
              </a:ext>
            </a:extLst>
          </xdr:cNvPr>
          <xdr:cNvCxnSpPr/>
        </xdr:nvCxnSpPr>
        <xdr:spPr>
          <a:xfrm>
            <a:off x="4005853" y="5969605"/>
            <a:ext cx="297904" cy="0"/>
          </a:xfrm>
          <a:prstGeom prst="straightConnector1">
            <a:avLst/>
          </a:prstGeom>
          <a:ln>
            <a:solidFill>
              <a:srgbClr val="ED148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Arrow Connector 21">
            <a:extLst>
              <a:ext uri="{FF2B5EF4-FFF2-40B4-BE49-F238E27FC236}">
                <a16:creationId xmlns:a16="http://schemas.microsoft.com/office/drawing/2014/main" id="{7FA5EEA2-2E9E-4B13-AF8D-813AE2363A87}"/>
              </a:ext>
            </a:extLst>
          </xdr:cNvPr>
          <xdr:cNvCxnSpPr/>
        </xdr:nvCxnSpPr>
        <xdr:spPr>
          <a:xfrm>
            <a:off x="4004265" y="6684387"/>
            <a:ext cx="309333" cy="0"/>
          </a:xfrm>
          <a:prstGeom prst="straightConnector1">
            <a:avLst/>
          </a:prstGeom>
          <a:ln>
            <a:solidFill>
              <a:srgbClr val="ED148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64771</xdr:colOff>
      <xdr:row>28</xdr:row>
      <xdr:rowOff>93345</xdr:rowOff>
    </xdr:from>
    <xdr:to>
      <xdr:col>2</xdr:col>
      <xdr:colOff>586741</xdr:colOff>
      <xdr:row>34</xdr:row>
      <xdr:rowOff>140214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CEE1A4D-1FB6-479F-A128-EE55B392F9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01" t="14830" b="49714"/>
        <a:stretch/>
      </xdr:blipFill>
      <xdr:spPr>
        <a:xfrm>
          <a:off x="217171" y="7046595"/>
          <a:ext cx="3630930" cy="1328934"/>
        </a:xfrm>
        <a:prstGeom prst="rect">
          <a:avLst/>
        </a:prstGeom>
      </xdr:spPr>
    </xdr:pic>
    <xdr:clientData/>
  </xdr:twoCellAnchor>
  <xdr:twoCellAnchor>
    <xdr:from>
      <xdr:col>4</xdr:col>
      <xdr:colOff>104775</xdr:colOff>
      <xdr:row>8</xdr:row>
      <xdr:rowOff>186690</xdr:rowOff>
    </xdr:from>
    <xdr:to>
      <xdr:col>5</xdr:col>
      <xdr:colOff>1876425</xdr:colOff>
      <xdr:row>10</xdr:row>
      <xdr:rowOff>9525</xdr:rowOff>
    </xdr:to>
    <xdr:sp macro="" textlink="">
      <xdr:nvSpPr>
        <xdr:cNvPr id="13" name="Rectangle: Rounded Corner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F981694-2976-4A0B-8704-283CB785C6E5}"/>
            </a:ext>
          </a:extLst>
        </xdr:cNvPr>
        <xdr:cNvSpPr/>
      </xdr:nvSpPr>
      <xdr:spPr>
        <a:xfrm>
          <a:off x="4457700" y="2205990"/>
          <a:ext cx="2667000" cy="318135"/>
        </a:xfrm>
        <a:prstGeom prst="roundRect">
          <a:avLst/>
        </a:prstGeom>
        <a:solidFill>
          <a:srgbClr val="ED148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Click here to book a time to chat</a:t>
          </a:r>
        </a:p>
      </xdr:txBody>
    </xdr:sp>
    <xdr:clientData/>
  </xdr:twoCellAnchor>
  <xdr:twoCellAnchor>
    <xdr:from>
      <xdr:col>4</xdr:col>
      <xdr:colOff>6350</xdr:colOff>
      <xdr:row>8</xdr:row>
      <xdr:rowOff>217170</xdr:rowOff>
    </xdr:from>
    <xdr:to>
      <xdr:col>4</xdr:col>
      <xdr:colOff>269580</xdr:colOff>
      <xdr:row>9</xdr:row>
      <xdr:rowOff>186885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D54A6200-D1DC-457B-A5A3-597CF682C52E}"/>
            </a:ext>
          </a:extLst>
        </xdr:cNvPr>
        <xdr:cNvSpPr/>
      </xdr:nvSpPr>
      <xdr:spPr>
        <a:xfrm>
          <a:off x="4359275" y="2236470"/>
          <a:ext cx="263230" cy="217365"/>
        </a:xfrm>
        <a:prstGeom prst="ellipse">
          <a:avLst/>
        </a:prstGeom>
        <a:solidFill>
          <a:srgbClr val="00206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3</a:t>
          </a:r>
        </a:p>
      </xdr:txBody>
    </xdr:sp>
    <xdr:clientData/>
  </xdr:twoCellAnchor>
  <xdr:twoCellAnchor>
    <xdr:from>
      <xdr:col>5</xdr:col>
      <xdr:colOff>485138</xdr:colOff>
      <xdr:row>51</xdr:row>
      <xdr:rowOff>198120</xdr:rowOff>
    </xdr:from>
    <xdr:to>
      <xdr:col>6</xdr:col>
      <xdr:colOff>554354</xdr:colOff>
      <xdr:row>53</xdr:row>
      <xdr:rowOff>11431</xdr:rowOff>
    </xdr:to>
    <xdr:sp macro="" textlink="">
      <xdr:nvSpPr>
        <xdr:cNvPr id="27" name="Rectangle: Rounded Corners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A36457A-6455-40E6-BDD8-4E8C7F584003}"/>
            </a:ext>
          </a:extLst>
        </xdr:cNvPr>
        <xdr:cNvSpPr/>
      </xdr:nvSpPr>
      <xdr:spPr>
        <a:xfrm>
          <a:off x="5800088" y="12323445"/>
          <a:ext cx="2555241" cy="289561"/>
        </a:xfrm>
        <a:prstGeom prst="roundRect">
          <a:avLst/>
        </a:prstGeom>
        <a:solidFill>
          <a:srgbClr val="ED1480"/>
        </a:solidFill>
        <a:ln>
          <a:solidFill>
            <a:srgbClr val="ED14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 b="1"/>
            <a:t>Click here</a:t>
          </a:r>
          <a:r>
            <a:rPr lang="en-US" sz="1100" b="1" baseline="0"/>
            <a:t> to book a time 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61163</xdr:colOff>
      <xdr:row>0</xdr:row>
      <xdr:rowOff>0</xdr:rowOff>
    </xdr:from>
    <xdr:to>
      <xdr:col>1</xdr:col>
      <xdr:colOff>1752601</xdr:colOff>
      <xdr:row>0</xdr:row>
      <xdr:rowOff>441629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35F39D-120B-40BC-B173-2930F999A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378" y="0"/>
          <a:ext cx="1695248" cy="437819"/>
        </a:xfrm>
        <a:prstGeom prst="rect">
          <a:avLst/>
        </a:prstGeom>
      </xdr:spPr>
    </xdr:pic>
    <xdr:clientData/>
  </xdr:twoCellAnchor>
  <xdr:twoCellAnchor>
    <xdr:from>
      <xdr:col>4</xdr:col>
      <xdr:colOff>194309</xdr:colOff>
      <xdr:row>22</xdr:row>
      <xdr:rowOff>152401</xdr:rowOff>
    </xdr:from>
    <xdr:to>
      <xdr:col>7</xdr:col>
      <xdr:colOff>1072515</xdr:colOff>
      <xdr:row>28</xdr:row>
      <xdr:rowOff>66676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4E5A1E0-3E9C-42D8-A563-D14051F11CC6}"/>
            </a:ext>
          </a:extLst>
        </xdr:cNvPr>
        <xdr:cNvSpPr txBox="1"/>
      </xdr:nvSpPr>
      <xdr:spPr>
        <a:xfrm>
          <a:off x="4290059" y="5591176"/>
          <a:ext cx="5061586" cy="1541145"/>
        </a:xfrm>
        <a:prstGeom prst="rect">
          <a:avLst/>
        </a:prstGeom>
        <a:solidFill>
          <a:srgbClr val="ED1480">
            <a:alpha val="23922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baseline="0"/>
            <a:t>TRUE VALUE OF ONBOARDING SOFTWARE: INDIRECT ROI</a:t>
          </a:r>
        </a:p>
        <a:p>
          <a:endParaRPr lang="en-US" sz="1100" b="1" baseline="0"/>
        </a:p>
        <a:p>
          <a:r>
            <a:rPr lang="en-US" sz="1100" b="1" baseline="0"/>
            <a:t>The right employee onboarding software drives a long-term indirect return on investment. Consider the impact of these indirect savings:</a:t>
          </a:r>
          <a:endParaRPr lang="en-US" sz="1100" b="1"/>
        </a:p>
        <a:p>
          <a:endParaRPr lang="en-US" sz="1100" b="1" baseline="0"/>
        </a:p>
        <a:p>
          <a:r>
            <a:rPr lang="en-US" sz="1100" b="1" baseline="0"/>
            <a:t>1. Long-term employee engagement and reduced turnover.</a:t>
          </a:r>
        </a:p>
        <a:p>
          <a:r>
            <a:rPr lang="en-US" sz="1100" b="1" baseline="0"/>
            <a:t>2. Employer branding that attracts top talent.</a:t>
          </a:r>
        </a:p>
        <a:p>
          <a:r>
            <a:rPr lang="en-US" sz="1100" b="1" baseline="0"/>
            <a:t>3. Relieve manager stress and strain (i.e., "burnout").</a:t>
          </a:r>
        </a:p>
        <a:p>
          <a:r>
            <a:rPr lang="en-US" sz="1100" b="1" baseline="0"/>
            <a:t>4. Strengthen culture and improve diversity &amp; inclusion practices.</a:t>
          </a:r>
        </a:p>
        <a:p>
          <a:r>
            <a:rPr lang="en-US" sz="1100" baseline="0"/>
            <a:t> </a:t>
          </a:r>
          <a:endParaRPr lang="en-US" sz="1100"/>
        </a:p>
        <a:p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chel Hansen" id="{01D1FB54-9B57-4E91-8784-26F418E48EAF}" userId="Rachel Hansen" providerId="Non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1-09-27T02:15:28.43" personId="{01D1FB54-9B57-4E91-8784-26F418E48EAF}" id="{8CCB9283-25AE-46EE-B75C-C6F095E99763}">
    <text>FYI...the responses are supposed to reflect how many days per period (not cumulative). It looks like maybe these numbers are reflecting total onboarding days by the 100% productive point.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hrm.org/hr-today/trends-and-forecasting/research-and-surveys/pages/2016-human-capital-report.aspx" TargetMode="External"/><Relationship Id="rId1" Type="http://schemas.openxmlformats.org/officeDocument/2006/relationships/hyperlink" Target="https://preppio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hrm.org/about-shrm/press-room/press-releases/pages/human-capital-benchmarking-report.aspx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7C208-E6E5-42FD-9D49-F21B7D2872ED}">
  <sheetPr>
    <tabColor rgb="FF92D050"/>
    <outlinePr summaryBelow="0" summaryRight="0"/>
  </sheetPr>
  <dimension ref="B1:J1029"/>
  <sheetViews>
    <sheetView showGridLines="0" tabSelected="1" zoomScale="120" zoomScaleNormal="120" zoomScaleSheetLayoutView="100" workbookViewId="0">
      <selection activeCell="K14" sqref="K14"/>
    </sheetView>
  </sheetViews>
  <sheetFormatPr baseColWidth="10" defaultColWidth="14.5" defaultRowHeight="15" customHeight="1" x14ac:dyDescent="0.15"/>
  <cols>
    <col min="1" max="1" width="2.1640625" customWidth="1"/>
    <col min="2" max="2" width="45.1640625" customWidth="1"/>
    <col min="3" max="3" width="12.83203125" customWidth="1"/>
    <col min="4" max="4" width="4.1640625" customWidth="1"/>
    <col min="5" max="5" width="13" customWidth="1"/>
    <col min="6" max="6" width="36.1640625" customWidth="1"/>
    <col min="7" max="7" width="14.1640625" customWidth="1"/>
    <col min="8" max="8" width="17.6640625" customWidth="1"/>
    <col min="9" max="9" width="2.83203125" bestFit="1" customWidth="1"/>
  </cols>
  <sheetData>
    <row r="1" spans="2:10" ht="40.75" customHeight="1" x14ac:dyDescent="0.2">
      <c r="B1" s="227" t="s">
        <v>117</v>
      </c>
      <c r="C1" s="227"/>
      <c r="D1" s="227"/>
      <c r="E1" s="227"/>
      <c r="F1" s="227"/>
      <c r="G1" s="227"/>
      <c r="H1" s="227"/>
      <c r="I1" s="110"/>
    </row>
    <row r="2" spans="2:10" ht="15.5" customHeight="1" thickBot="1" x14ac:dyDescent="0.25">
      <c r="B2" s="36"/>
      <c r="C2" s="36"/>
      <c r="D2" s="36"/>
      <c r="E2" s="36"/>
      <c r="F2" s="36"/>
      <c r="G2" s="36"/>
      <c r="H2" s="36"/>
      <c r="I2" s="38"/>
    </row>
    <row r="3" spans="2:10" ht="5.5" customHeight="1" x14ac:dyDescent="0.25">
      <c r="B3" s="230"/>
      <c r="C3" s="231"/>
      <c r="D3" s="35"/>
      <c r="E3" s="235" t="s">
        <v>97</v>
      </c>
      <c r="F3" s="235"/>
      <c r="H3" s="14"/>
    </row>
    <row r="4" spans="2:10" ht="20" customHeight="1" x14ac:dyDescent="0.15">
      <c r="B4" s="147" t="s">
        <v>57</v>
      </c>
      <c r="C4" s="159"/>
      <c r="E4" s="235"/>
      <c r="F4" s="235"/>
    </row>
    <row r="5" spans="2:10" ht="20" customHeight="1" x14ac:dyDescent="0.2">
      <c r="B5" s="163" t="s">
        <v>13</v>
      </c>
      <c r="C5" s="164" t="s">
        <v>14</v>
      </c>
      <c r="E5" s="235"/>
      <c r="F5" s="235"/>
    </row>
    <row r="6" spans="2:10" ht="20" customHeight="1" x14ac:dyDescent="0.15">
      <c r="B6" s="64" t="s">
        <v>37</v>
      </c>
      <c r="C6" s="115">
        <v>500</v>
      </c>
      <c r="E6" s="235"/>
      <c r="F6" s="235"/>
    </row>
    <row r="7" spans="2:10" ht="20" customHeight="1" x14ac:dyDescent="0.2">
      <c r="B7" s="64" t="s">
        <v>3</v>
      </c>
      <c r="C7" s="116">
        <v>0.04</v>
      </c>
      <c r="E7" s="235"/>
      <c r="F7" s="235"/>
      <c r="G7" s="9"/>
      <c r="H7" s="10"/>
    </row>
    <row r="8" spans="2:10" ht="20" customHeight="1" x14ac:dyDescent="0.15">
      <c r="B8" s="64" t="s">
        <v>35</v>
      </c>
      <c r="C8" s="116">
        <v>0.25</v>
      </c>
      <c r="E8" s="235"/>
      <c r="F8" s="235"/>
    </row>
    <row r="9" spans="2:10" ht="20" customHeight="1" x14ac:dyDescent="0.15">
      <c r="B9" s="64" t="s">
        <v>64</v>
      </c>
      <c r="C9" s="117">
        <v>50000</v>
      </c>
      <c r="E9" s="235"/>
      <c r="F9" s="235"/>
      <c r="H9" s="14"/>
    </row>
    <row r="10" spans="2:10" ht="20" customHeight="1" x14ac:dyDescent="0.15">
      <c r="B10" s="64" t="s">
        <v>58</v>
      </c>
      <c r="C10" s="118">
        <v>0.2</v>
      </c>
      <c r="E10" s="218"/>
      <c r="F10" s="218"/>
      <c r="G10" s="131"/>
      <c r="H10" s="131"/>
      <c r="I10" s="146"/>
    </row>
    <row r="11" spans="2:10" ht="20" customHeight="1" thickBot="1" x14ac:dyDescent="0.2">
      <c r="B11" s="64" t="s">
        <v>38</v>
      </c>
      <c r="C11" s="117">
        <v>80000</v>
      </c>
      <c r="E11" s="220"/>
      <c r="F11" s="220"/>
      <c r="G11" s="131"/>
      <c r="H11" s="131"/>
      <c r="I11" s="146"/>
      <c r="J11" s="194"/>
    </row>
    <row r="12" spans="2:10" ht="20" customHeight="1" thickBot="1" x14ac:dyDescent="0.2">
      <c r="B12" s="69" t="s">
        <v>26</v>
      </c>
      <c r="C12" s="119">
        <v>100000</v>
      </c>
      <c r="E12" s="232" t="s">
        <v>45</v>
      </c>
      <c r="F12" s="233"/>
      <c r="G12" s="233"/>
      <c r="H12" s="234"/>
      <c r="I12" s="41"/>
    </row>
    <row r="13" spans="2:10" ht="20" customHeight="1" x14ac:dyDescent="0.2">
      <c r="B13" s="228" t="s">
        <v>5</v>
      </c>
      <c r="C13" s="229"/>
      <c r="E13" s="111" t="s">
        <v>10</v>
      </c>
      <c r="F13" s="20"/>
      <c r="G13" s="12" t="s">
        <v>20</v>
      </c>
      <c r="H13" s="47" t="s">
        <v>21</v>
      </c>
      <c r="I13" s="41"/>
    </row>
    <row r="14" spans="2:10" ht="20" customHeight="1" x14ac:dyDescent="0.2">
      <c r="B14" s="71" t="s">
        <v>9</v>
      </c>
      <c r="C14" s="117">
        <v>14</v>
      </c>
      <c r="D14" s="182"/>
      <c r="E14" s="13" t="s">
        <v>2</v>
      </c>
      <c r="F14" s="112"/>
      <c r="G14" s="195"/>
      <c r="H14" s="152">
        <f>C18*C6</f>
        <v>2064500</v>
      </c>
      <c r="I14" s="189" t="s">
        <v>105</v>
      </c>
      <c r="J14" s="34"/>
    </row>
    <row r="15" spans="2:10" ht="20" customHeight="1" x14ac:dyDescent="0.2">
      <c r="B15" s="71" t="s">
        <v>46</v>
      </c>
      <c r="C15" s="115">
        <v>90</v>
      </c>
      <c r="D15" s="182"/>
      <c r="E15" s="13" t="s">
        <v>9</v>
      </c>
      <c r="F15" s="112"/>
      <c r="G15" s="195"/>
      <c r="H15" s="152">
        <f>(C61*C14)*C60</f>
        <v>1599999.9999999998</v>
      </c>
      <c r="I15" s="189" t="s">
        <v>107</v>
      </c>
    </row>
    <row r="16" spans="2:10" ht="20" customHeight="1" thickBot="1" x14ac:dyDescent="0.25">
      <c r="B16" s="72" t="s">
        <v>47</v>
      </c>
      <c r="C16" s="120">
        <v>90</v>
      </c>
      <c r="D16" s="182"/>
      <c r="E16" s="13" t="s">
        <v>46</v>
      </c>
      <c r="F16" s="112"/>
      <c r="G16" s="195"/>
      <c r="H16" s="152">
        <f>((C61*C15)*C55)*C60</f>
        <v>3085714.2857142854</v>
      </c>
      <c r="I16" s="189" t="s">
        <v>108</v>
      </c>
    </row>
    <row r="17" spans="2:10" ht="20" customHeight="1" x14ac:dyDescent="0.2">
      <c r="B17" s="71" t="s">
        <v>87</v>
      </c>
      <c r="C17" s="121">
        <v>20</v>
      </c>
      <c r="D17" s="182"/>
      <c r="E17" s="127" t="s">
        <v>47</v>
      </c>
      <c r="F17" s="128"/>
      <c r="G17" s="196"/>
      <c r="H17" s="153">
        <f>((C61*C16)*C56)*C60</f>
        <v>1028571.4285714285</v>
      </c>
      <c r="I17" s="189" t="s">
        <v>106</v>
      </c>
    </row>
    <row r="18" spans="2:10" ht="20" customHeight="1" thickBot="1" x14ac:dyDescent="0.25">
      <c r="B18" s="165" t="s">
        <v>98</v>
      </c>
      <c r="C18" s="166">
        <v>4129</v>
      </c>
      <c r="D18" s="183"/>
      <c r="E18" s="240" t="s">
        <v>81</v>
      </c>
      <c r="F18" s="241"/>
      <c r="G18" s="129">
        <f>H18/C6</f>
        <v>15557.571428571428</v>
      </c>
      <c r="H18" s="130">
        <f>SUM(H14:H17)</f>
        <v>7778785.7142857136</v>
      </c>
      <c r="I18" s="189"/>
    </row>
    <row r="19" spans="2:10" ht="18" customHeight="1" thickBot="1" x14ac:dyDescent="0.25">
      <c r="B19" s="209" t="s">
        <v>116</v>
      </c>
      <c r="C19" s="197"/>
      <c r="D19" s="184"/>
      <c r="F19" s="160"/>
      <c r="G19" s="161"/>
      <c r="H19" s="162"/>
      <c r="I19" s="189"/>
    </row>
    <row r="20" spans="2:10" ht="20" customHeight="1" x14ac:dyDescent="0.15">
      <c r="B20" s="242" t="s">
        <v>96</v>
      </c>
      <c r="C20" s="243"/>
      <c r="D20" s="184"/>
      <c r="E20" s="232" t="s">
        <v>126</v>
      </c>
      <c r="F20" s="233"/>
      <c r="G20" s="233"/>
      <c r="H20" s="234"/>
      <c r="I20" s="189"/>
    </row>
    <row r="21" spans="2:10" ht="20" customHeight="1" x14ac:dyDescent="0.2">
      <c r="B21" s="122" t="s">
        <v>95</v>
      </c>
      <c r="C21" s="123" t="s">
        <v>88</v>
      </c>
      <c r="D21" s="185"/>
      <c r="E21" s="16" t="s">
        <v>12</v>
      </c>
      <c r="F21" s="113"/>
      <c r="G21" s="12" t="s">
        <v>20</v>
      </c>
      <c r="H21" s="47" t="s">
        <v>21</v>
      </c>
      <c r="I21" s="189"/>
    </row>
    <row r="22" spans="2:10" ht="20" customHeight="1" x14ac:dyDescent="0.2">
      <c r="B22" s="82" t="s">
        <v>15</v>
      </c>
      <c r="C22" s="115">
        <v>2</v>
      </c>
      <c r="D22" s="186"/>
      <c r="E22" s="13" t="s">
        <v>90</v>
      </c>
      <c r="F22" s="112"/>
      <c r="G22" s="191"/>
      <c r="H22" s="152">
        <f>C22*(C60*C61)</f>
        <v>228571.42857142855</v>
      </c>
      <c r="I22" s="189" t="s">
        <v>109</v>
      </c>
    </row>
    <row r="23" spans="2:10" ht="20" customHeight="1" x14ac:dyDescent="0.2">
      <c r="B23" s="82" t="s">
        <v>16</v>
      </c>
      <c r="C23" s="126">
        <v>1</v>
      </c>
      <c r="D23" s="186"/>
      <c r="E23" s="13" t="s">
        <v>91</v>
      </c>
      <c r="F23" s="112"/>
      <c r="G23" s="191"/>
      <c r="H23" s="152">
        <f>(C23*(C55*C61))*C60</f>
        <v>34285.714285714283</v>
      </c>
      <c r="I23" s="189" t="s">
        <v>110</v>
      </c>
    </row>
    <row r="24" spans="2:10" ht="20" customHeight="1" x14ac:dyDescent="0.2">
      <c r="B24" s="82" t="s">
        <v>94</v>
      </c>
      <c r="C24" s="126">
        <v>4</v>
      </c>
      <c r="D24" s="187"/>
      <c r="E24" s="13" t="s">
        <v>92</v>
      </c>
      <c r="F24" s="112"/>
      <c r="G24" s="191"/>
      <c r="H24" s="199">
        <f>(C24*C6)*C62</f>
        <v>92307.692307692312</v>
      </c>
      <c r="I24" s="189" t="s">
        <v>111</v>
      </c>
    </row>
    <row r="25" spans="2:10" ht="20" customHeight="1" x14ac:dyDescent="0.2">
      <c r="B25" s="83" t="s">
        <v>69</v>
      </c>
      <c r="C25" s="115">
        <v>2</v>
      </c>
      <c r="D25" s="187"/>
      <c r="E25" s="17" t="s">
        <v>89</v>
      </c>
      <c r="F25" s="114"/>
      <c r="G25" s="191"/>
      <c r="H25" s="199">
        <f>C6*(C25*C63)</f>
        <v>57692.307692307695</v>
      </c>
      <c r="I25" s="189" t="s">
        <v>112</v>
      </c>
    </row>
    <row r="26" spans="2:10" ht="20" customHeight="1" x14ac:dyDescent="0.2">
      <c r="B26" s="83" t="s">
        <v>93</v>
      </c>
      <c r="C26" s="200">
        <v>0.05</v>
      </c>
      <c r="D26" s="188"/>
      <c r="E26" s="17" t="s">
        <v>71</v>
      </c>
      <c r="F26" s="114"/>
      <c r="G26" s="191"/>
      <c r="H26" s="152">
        <f>C18*(C26*C64)</f>
        <v>4129</v>
      </c>
      <c r="I26" s="189" t="s">
        <v>113</v>
      </c>
      <c r="J26" s="193"/>
    </row>
    <row r="27" spans="2:10" ht="20" customHeight="1" thickBot="1" x14ac:dyDescent="0.25">
      <c r="B27" s="85" t="s">
        <v>86</v>
      </c>
      <c r="C27" s="154">
        <v>0.1</v>
      </c>
      <c r="D27" s="1"/>
      <c r="E27" s="157" t="s">
        <v>62</v>
      </c>
      <c r="F27" s="158"/>
      <c r="G27" s="192"/>
      <c r="H27" s="153">
        <f>((C27*C65))*(C68)</f>
        <v>134532.99851190476</v>
      </c>
      <c r="I27" s="189" t="s">
        <v>118</v>
      </c>
      <c r="J27" s="34"/>
    </row>
    <row r="28" spans="2:10" ht="20" customHeight="1" thickBot="1" x14ac:dyDescent="0.25">
      <c r="D28" s="1"/>
      <c r="E28" s="236" t="s">
        <v>65</v>
      </c>
      <c r="F28" s="237"/>
      <c r="G28" s="155">
        <f>H28/C6</f>
        <v>1103.0382827380952</v>
      </c>
      <c r="H28" s="156">
        <f>SUM(H22:H27)</f>
        <v>551519.14136904757</v>
      </c>
      <c r="I28" s="5"/>
    </row>
    <row r="29" spans="2:10" ht="14.5" customHeight="1" thickBot="1" x14ac:dyDescent="0.2">
      <c r="B29" s="198"/>
      <c r="C29" s="198"/>
      <c r="D29" s="198"/>
      <c r="E29" s="198"/>
      <c r="I29" s="5"/>
      <c r="J29" s="34"/>
    </row>
    <row r="30" spans="2:10" ht="18.5" customHeight="1" x14ac:dyDescent="0.15">
      <c r="E30" s="232" t="s">
        <v>127</v>
      </c>
      <c r="F30" s="233"/>
      <c r="G30" s="233"/>
      <c r="H30" s="234"/>
    </row>
    <row r="31" spans="2:10" ht="16" x14ac:dyDescent="0.2">
      <c r="E31" s="205" t="s">
        <v>121</v>
      </c>
      <c r="G31" s="46">
        <f>(C22+C23)*8</f>
        <v>24</v>
      </c>
      <c r="H31" s="201" t="s">
        <v>120</v>
      </c>
    </row>
    <row r="32" spans="2:10" ht="16" x14ac:dyDescent="0.2">
      <c r="C32" s="144"/>
      <c r="D32" s="1"/>
      <c r="E32" s="205" t="s">
        <v>122</v>
      </c>
      <c r="G32" s="46">
        <f>C24*C6</f>
        <v>2000</v>
      </c>
      <c r="H32" s="201" t="s">
        <v>120</v>
      </c>
    </row>
    <row r="33" spans="2:9" ht="18.5" customHeight="1" x14ac:dyDescent="0.2">
      <c r="C33" s="144"/>
      <c r="D33" s="8"/>
      <c r="E33" s="206" t="s">
        <v>123</v>
      </c>
      <c r="G33" s="46">
        <f>C25*C6</f>
        <v>1000</v>
      </c>
      <c r="H33" s="202" t="s">
        <v>120</v>
      </c>
    </row>
    <row r="34" spans="2:9" ht="18.5" customHeight="1" thickBot="1" x14ac:dyDescent="0.25">
      <c r="D34" s="8"/>
      <c r="E34" s="207" t="s">
        <v>124</v>
      </c>
      <c r="F34" s="208"/>
      <c r="G34" s="203">
        <f>(C26*C64)+(C27*C65)</f>
        <v>13.5</v>
      </c>
      <c r="H34" s="204" t="s">
        <v>125</v>
      </c>
    </row>
    <row r="35" spans="2:9" ht="18.5" customHeight="1" x14ac:dyDescent="0.15">
      <c r="D35" s="8"/>
      <c r="E35" s="132"/>
      <c r="F35" s="132"/>
      <c r="G35" s="132"/>
      <c r="H35" s="132"/>
    </row>
    <row r="36" spans="2:9" ht="18.5" customHeight="1" x14ac:dyDescent="0.15">
      <c r="D36" s="8"/>
      <c r="F36" s="51"/>
      <c r="G36" s="51"/>
      <c r="H36" s="51"/>
    </row>
    <row r="37" spans="2:9" ht="18.5" customHeight="1" x14ac:dyDescent="0.2">
      <c r="C37" s="133"/>
      <c r="D37" s="8"/>
      <c r="E37" s="219" t="s">
        <v>129</v>
      </c>
      <c r="F37" s="219"/>
      <c r="G37" s="219"/>
      <c r="H37" s="219"/>
    </row>
    <row r="38" spans="2:9" ht="17.5" customHeight="1" x14ac:dyDescent="0.15">
      <c r="B38" s="132"/>
      <c r="C38" s="132"/>
      <c r="D38" s="1"/>
      <c r="E38" s="219"/>
      <c r="F38" s="219"/>
      <c r="G38" s="219"/>
      <c r="H38" s="219"/>
    </row>
    <row r="39" spans="2:9" ht="18.5" customHeight="1" x14ac:dyDescent="0.15">
      <c r="B39" s="132"/>
      <c r="C39" s="132"/>
      <c r="D39" s="1"/>
      <c r="E39" s="219"/>
      <c r="F39" s="219"/>
      <c r="G39" s="219"/>
      <c r="H39" s="219"/>
      <c r="I39" s="3"/>
    </row>
    <row r="40" spans="2:9" ht="18.5" customHeight="1" x14ac:dyDescent="0.15">
      <c r="B40" s="132"/>
      <c r="C40" s="132"/>
      <c r="D40" s="90"/>
      <c r="E40" s="219"/>
      <c r="F40" s="219"/>
      <c r="G40" s="219"/>
      <c r="H40" s="219"/>
      <c r="I40" s="3"/>
    </row>
    <row r="41" spans="2:9" ht="18.5" customHeight="1" x14ac:dyDescent="0.15">
      <c r="B41" s="134"/>
      <c r="C41" s="132"/>
      <c r="D41" s="124"/>
      <c r="E41" s="219"/>
      <c r="F41" s="219"/>
      <c r="G41" s="219"/>
      <c r="H41" s="219"/>
      <c r="I41" s="3"/>
    </row>
    <row r="42" spans="2:9" ht="18.5" customHeight="1" x14ac:dyDescent="0.15">
      <c r="B42" s="132"/>
      <c r="C42" s="132"/>
      <c r="D42" s="167"/>
      <c r="E42" s="219"/>
      <c r="F42" s="219"/>
      <c r="G42" s="219"/>
      <c r="H42" s="219"/>
      <c r="I42" s="3"/>
    </row>
    <row r="43" spans="2:9" ht="18.5" customHeight="1" x14ac:dyDescent="0.2">
      <c r="B43" s="132"/>
      <c r="C43" s="132"/>
      <c r="D43" s="133"/>
      <c r="E43" s="219"/>
      <c r="F43" s="219"/>
      <c r="G43" s="219"/>
      <c r="H43" s="219"/>
      <c r="I43" s="3"/>
    </row>
    <row r="44" spans="2:9" ht="5.5" customHeight="1" x14ac:dyDescent="0.2">
      <c r="B44" s="178"/>
      <c r="C44" s="178"/>
      <c r="D44" s="179"/>
      <c r="E44" s="180"/>
      <c r="F44" s="181"/>
      <c r="G44" s="181"/>
      <c r="H44" s="181"/>
      <c r="I44" s="3"/>
    </row>
    <row r="45" spans="2:9" ht="16.75" customHeight="1" thickBot="1" x14ac:dyDescent="0.25">
      <c r="B45" s="132"/>
      <c r="C45" s="132"/>
      <c r="D45" s="133"/>
      <c r="E45" s="176"/>
      <c r="F45" s="51"/>
      <c r="G45" s="51"/>
      <c r="H45" s="51"/>
      <c r="I45" s="3"/>
    </row>
    <row r="46" spans="2:9" ht="17.5" customHeight="1" x14ac:dyDescent="0.2">
      <c r="B46" s="132"/>
      <c r="C46" s="132"/>
      <c r="D46" s="133"/>
      <c r="E46" s="221" t="s">
        <v>115</v>
      </c>
      <c r="F46" s="222"/>
      <c r="G46" s="222"/>
      <c r="H46" s="223"/>
      <c r="I46" s="3"/>
    </row>
    <row r="47" spans="2:9" ht="18.5" customHeight="1" x14ac:dyDescent="0.2">
      <c r="B47" s="239" t="s">
        <v>128</v>
      </c>
      <c r="C47" s="239"/>
      <c r="D47" s="133"/>
      <c r="E47" s="244" t="s">
        <v>131</v>
      </c>
      <c r="F47" s="245"/>
      <c r="G47" s="245"/>
      <c r="H47" s="246"/>
      <c r="I47" s="3"/>
    </row>
    <row r="48" spans="2:9" ht="29.5" customHeight="1" thickBot="1" x14ac:dyDescent="0.25">
      <c r="B48" s="238" t="s">
        <v>114</v>
      </c>
      <c r="C48" s="238"/>
      <c r="D48" s="133"/>
      <c r="E48" s="244"/>
      <c r="F48" s="245"/>
      <c r="G48" s="245"/>
      <c r="H48" s="246"/>
      <c r="I48" s="3"/>
    </row>
    <row r="49" spans="2:10" ht="18.5" customHeight="1" thickBot="1" x14ac:dyDescent="0.2">
      <c r="B49" s="173" t="s">
        <v>19</v>
      </c>
      <c r="C49" s="174" t="s">
        <v>103</v>
      </c>
      <c r="D49" s="132"/>
      <c r="E49" s="244"/>
      <c r="F49" s="245"/>
      <c r="G49" s="245"/>
      <c r="H49" s="246"/>
    </row>
    <row r="50" spans="2:10" ht="18.5" customHeight="1" x14ac:dyDescent="0.15">
      <c r="B50" s="171" t="s">
        <v>27</v>
      </c>
      <c r="C50" s="172">
        <v>2080</v>
      </c>
      <c r="D50" s="132"/>
      <c r="E50" s="244"/>
      <c r="F50" s="245"/>
      <c r="G50" s="245"/>
      <c r="H50" s="246"/>
    </row>
    <row r="51" spans="2:10" ht="18.5" customHeight="1" x14ac:dyDescent="0.15">
      <c r="B51" s="148" t="s">
        <v>29</v>
      </c>
      <c r="C51" s="140">
        <v>252</v>
      </c>
      <c r="D51" s="132"/>
      <c r="E51" s="244"/>
      <c r="F51" s="245"/>
      <c r="G51" s="245"/>
      <c r="H51" s="246"/>
    </row>
    <row r="52" spans="2:10" ht="18.5" customHeight="1" x14ac:dyDescent="0.15">
      <c r="B52" s="148" t="s">
        <v>80</v>
      </c>
      <c r="C52" s="141">
        <v>0.2</v>
      </c>
      <c r="D52" s="132"/>
      <c r="E52" s="244"/>
      <c r="F52" s="245"/>
      <c r="G52" s="245"/>
      <c r="H52" s="246"/>
    </row>
    <row r="53" spans="2:10" ht="18.5" customHeight="1" x14ac:dyDescent="0.15">
      <c r="B53" s="151" t="s">
        <v>83</v>
      </c>
      <c r="C53" s="142" t="s">
        <v>49</v>
      </c>
      <c r="D53" s="132"/>
      <c r="E53" s="213"/>
      <c r="F53" s="210"/>
      <c r="G53" s="210"/>
      <c r="H53" s="214"/>
    </row>
    <row r="54" spans="2:10" ht="18.5" customHeight="1" thickBot="1" x14ac:dyDescent="0.2">
      <c r="B54" s="150" t="s">
        <v>77</v>
      </c>
      <c r="C54" s="141">
        <v>0</v>
      </c>
      <c r="D54" s="132"/>
      <c r="E54" s="215"/>
      <c r="F54" s="216"/>
      <c r="G54" s="216"/>
      <c r="H54" s="217"/>
    </row>
    <row r="55" spans="2:10" ht="18.5" customHeight="1" x14ac:dyDescent="0.15">
      <c r="B55" s="150" t="s">
        <v>78</v>
      </c>
      <c r="C55" s="141">
        <v>0.3</v>
      </c>
      <c r="D55" s="134"/>
      <c r="E55" s="226" t="s">
        <v>119</v>
      </c>
      <c r="F55" s="226"/>
      <c r="G55" s="226"/>
      <c r="H55" s="226"/>
    </row>
    <row r="56" spans="2:10" ht="18.5" customHeight="1" thickBot="1" x14ac:dyDescent="0.2">
      <c r="B56" s="169" t="s">
        <v>79</v>
      </c>
      <c r="C56" s="170">
        <v>0.1</v>
      </c>
      <c r="D56" s="134"/>
      <c r="E56" s="247" t="s">
        <v>130</v>
      </c>
      <c r="F56" s="247"/>
      <c r="G56" s="247"/>
      <c r="H56" s="247"/>
      <c r="I56" s="211"/>
    </row>
    <row r="57" spans="2:10" ht="18.5" customHeight="1" x14ac:dyDescent="0.15">
      <c r="B57" s="168" t="s">
        <v>85</v>
      </c>
      <c r="C57" s="212"/>
      <c r="D57" s="134"/>
      <c r="E57" s="247"/>
      <c r="F57" s="247"/>
      <c r="G57" s="247"/>
      <c r="H57" s="247"/>
      <c r="I57" s="211"/>
    </row>
    <row r="58" spans="2:10" ht="17.5" customHeight="1" thickBot="1" x14ac:dyDescent="0.2">
      <c r="C58" s="145"/>
      <c r="D58" s="134"/>
      <c r="E58" s="247"/>
      <c r="F58" s="247"/>
      <c r="G58" s="247"/>
      <c r="H58" s="247"/>
      <c r="I58" s="211"/>
    </row>
    <row r="59" spans="2:10" ht="18.5" customHeight="1" x14ac:dyDescent="0.15">
      <c r="B59" s="224" t="s">
        <v>104</v>
      </c>
      <c r="C59" s="225"/>
      <c r="D59" s="134"/>
      <c r="E59" s="247"/>
      <c r="F59" s="247"/>
      <c r="G59" s="247"/>
      <c r="H59" s="247"/>
      <c r="I59" s="211"/>
    </row>
    <row r="60" spans="2:10" ht="18.5" customHeight="1" x14ac:dyDescent="0.15">
      <c r="B60" s="171" t="s">
        <v>1</v>
      </c>
      <c r="C60" s="175">
        <f>C6-(C6*C7)</f>
        <v>480</v>
      </c>
      <c r="D60" s="134"/>
      <c r="E60" s="247"/>
      <c r="F60" s="247"/>
      <c r="G60" s="247"/>
      <c r="H60" s="247"/>
      <c r="I60" s="211"/>
      <c r="J60" s="34"/>
    </row>
    <row r="61" spans="2:10" ht="18.5" customHeight="1" x14ac:dyDescent="0.15">
      <c r="B61" s="148" t="s">
        <v>99</v>
      </c>
      <c r="C61" s="137">
        <f>((C9/252)*C52)+(C9/252)</f>
        <v>238.09523809523807</v>
      </c>
      <c r="D61" s="134"/>
      <c r="E61" s="247"/>
      <c r="F61" s="247"/>
      <c r="G61" s="247"/>
      <c r="H61" s="247"/>
      <c r="I61" s="211"/>
    </row>
    <row r="62" spans="2:10" ht="18.5" customHeight="1" x14ac:dyDescent="0.15">
      <c r="B62" s="148" t="s">
        <v>100</v>
      </c>
      <c r="C62" s="137">
        <f>((C11/C50)*C52)+(C11/C50)</f>
        <v>46.153846153846153</v>
      </c>
      <c r="D62" s="134"/>
      <c r="E62" s="247"/>
      <c r="F62" s="247"/>
      <c r="G62" s="247"/>
      <c r="H62" s="247"/>
      <c r="I62" s="211"/>
    </row>
    <row r="63" spans="2:10" ht="18.5" customHeight="1" x14ac:dyDescent="0.15">
      <c r="B63" s="148" t="s">
        <v>101</v>
      </c>
      <c r="C63" s="137">
        <f>((C12/C50)*C52)+(C12/C50)</f>
        <v>57.692307692307693</v>
      </c>
      <c r="D63" s="134"/>
      <c r="E63" s="247"/>
      <c r="F63" s="247"/>
      <c r="G63" s="247"/>
      <c r="H63" s="247"/>
      <c r="I63" s="211"/>
    </row>
    <row r="64" spans="2:10" ht="18.5" customHeight="1" x14ac:dyDescent="0.15">
      <c r="B64" s="148" t="s">
        <v>4</v>
      </c>
      <c r="C64" s="136">
        <f>C6*C7</f>
        <v>20</v>
      </c>
      <c r="E64" s="247"/>
      <c r="F64" s="247"/>
      <c r="G64" s="247"/>
      <c r="H64" s="247"/>
      <c r="I64" s="211"/>
    </row>
    <row r="65" spans="2:9" ht="18.5" customHeight="1" x14ac:dyDescent="0.15">
      <c r="B65" s="148" t="s">
        <v>36</v>
      </c>
      <c r="C65" s="136">
        <f>C8*C6</f>
        <v>125</v>
      </c>
      <c r="E65" s="247"/>
      <c r="F65" s="247"/>
      <c r="G65" s="247"/>
      <c r="H65" s="247"/>
      <c r="I65" s="211"/>
    </row>
    <row r="66" spans="2:9" ht="18.5" customHeight="1" x14ac:dyDescent="0.15">
      <c r="B66" s="148" t="s">
        <v>82</v>
      </c>
      <c r="C66" s="138">
        <f>((H14+(H15/2)))/C60</f>
        <v>5967.708333333333</v>
      </c>
      <c r="E66" s="247"/>
      <c r="F66" s="247"/>
      <c r="G66" s="247"/>
      <c r="H66" s="247"/>
      <c r="I66" s="211"/>
    </row>
    <row r="67" spans="2:9" ht="18.5" customHeight="1" x14ac:dyDescent="0.15">
      <c r="B67" s="148" t="s">
        <v>67</v>
      </c>
      <c r="C67" s="138">
        <f>G18</f>
        <v>15557.571428571428</v>
      </c>
      <c r="E67" s="247"/>
      <c r="F67" s="247"/>
      <c r="G67" s="247"/>
      <c r="H67" s="247"/>
      <c r="I67" s="211"/>
    </row>
    <row r="68" spans="2:9" ht="18.5" customHeight="1" thickBot="1" x14ac:dyDescent="0.2">
      <c r="B68" s="149" t="s">
        <v>68</v>
      </c>
      <c r="C68" s="139">
        <f>MEDIAN(C66:C67)</f>
        <v>10762.639880952382</v>
      </c>
      <c r="E68" s="247"/>
      <c r="F68" s="247"/>
      <c r="G68" s="247"/>
      <c r="H68" s="247"/>
      <c r="I68" s="211"/>
    </row>
    <row r="69" spans="2:9" ht="18.5" customHeight="1" x14ac:dyDescent="0.15">
      <c r="B69" s="177" t="s">
        <v>102</v>
      </c>
      <c r="E69" s="190"/>
      <c r="F69" s="190"/>
      <c r="G69" s="190"/>
      <c r="H69" s="190"/>
    </row>
    <row r="70" spans="2:9" ht="18.5" customHeight="1" x14ac:dyDescent="0.15">
      <c r="E70" s="190"/>
      <c r="F70" s="190"/>
      <c r="G70" s="190"/>
      <c r="H70" s="190"/>
    </row>
    <row r="71" spans="2:9" ht="18.5" customHeight="1" x14ac:dyDescent="0.15">
      <c r="D71" s="135"/>
      <c r="E71" s="190"/>
      <c r="F71" s="190"/>
      <c r="G71" s="190"/>
      <c r="H71" s="190"/>
    </row>
    <row r="72" spans="2:9" ht="18.5" customHeight="1" x14ac:dyDescent="0.15">
      <c r="D72" s="135"/>
      <c r="E72" s="190"/>
      <c r="F72" s="190"/>
      <c r="G72" s="190"/>
      <c r="H72" s="190"/>
    </row>
    <row r="73" spans="2:9" ht="13.75" customHeight="1" x14ac:dyDescent="0.15">
      <c r="E73" s="190"/>
      <c r="F73" s="190"/>
      <c r="G73" s="190"/>
      <c r="H73" s="190"/>
    </row>
    <row r="74" spans="2:9" ht="20.5" customHeight="1" x14ac:dyDescent="0.15">
      <c r="D74" s="124"/>
      <c r="E74" s="190"/>
      <c r="F74" s="190"/>
      <c r="G74" s="190"/>
      <c r="H74" s="190"/>
    </row>
    <row r="75" spans="2:9" ht="15.75" customHeight="1" x14ac:dyDescent="0.15">
      <c r="D75" s="124"/>
      <c r="E75" s="190"/>
      <c r="F75" s="190"/>
      <c r="G75" s="190"/>
      <c r="H75" s="190"/>
    </row>
    <row r="76" spans="2:9" ht="15.75" customHeight="1" x14ac:dyDescent="0.15">
      <c r="E76" s="190"/>
      <c r="F76" s="190"/>
      <c r="G76" s="190"/>
      <c r="H76" s="190"/>
    </row>
    <row r="77" spans="2:9" ht="15.75" customHeight="1" x14ac:dyDescent="0.15">
      <c r="E77" s="190"/>
      <c r="F77" s="190"/>
      <c r="G77" s="190"/>
      <c r="H77" s="190"/>
    </row>
    <row r="78" spans="2:9" ht="15.75" customHeight="1" x14ac:dyDescent="0.15"/>
    <row r="79" spans="2:9" ht="15.75" customHeight="1" x14ac:dyDescent="0.15">
      <c r="D79" s="125"/>
    </row>
    <row r="80" spans="2:9" ht="15.75" customHeight="1" x14ac:dyDescent="0.15">
      <c r="D80" s="125"/>
    </row>
    <row r="81" spans="4:4" ht="15.75" customHeight="1" x14ac:dyDescent="0.15">
      <c r="D81" s="125"/>
    </row>
    <row r="82" spans="4:4" ht="15.75" customHeight="1" x14ac:dyDescent="0.15">
      <c r="D82" s="125"/>
    </row>
    <row r="83" spans="4:4" ht="15.75" customHeight="1" x14ac:dyDescent="0.15">
      <c r="D83" s="135"/>
    </row>
    <row r="84" spans="4:4" ht="15.75" customHeight="1" x14ac:dyDescent="0.15">
      <c r="D84" s="135"/>
    </row>
    <row r="85" spans="4:4" ht="15.75" customHeight="1" x14ac:dyDescent="0.15">
      <c r="D85" s="135"/>
    </row>
    <row r="86" spans="4:4" ht="15.75" customHeight="1" x14ac:dyDescent="0.15">
      <c r="D86" s="143" t="s">
        <v>84</v>
      </c>
    </row>
    <row r="87" spans="4:4" ht="15.75" customHeight="1" x14ac:dyDescent="0.15"/>
    <row r="88" spans="4:4" ht="15.75" customHeight="1" x14ac:dyDescent="0.15"/>
    <row r="89" spans="4:4" ht="15.75" customHeight="1" x14ac:dyDescent="0.15"/>
    <row r="90" spans="4:4" ht="15.75" customHeight="1" x14ac:dyDescent="0.15"/>
    <row r="91" spans="4:4" ht="15.75" customHeight="1" x14ac:dyDescent="0.15"/>
    <row r="92" spans="4:4" ht="15.75" customHeight="1" x14ac:dyDescent="0.15"/>
    <row r="93" spans="4:4" ht="15.75" customHeight="1" x14ac:dyDescent="0.15"/>
    <row r="94" spans="4:4" ht="15.75" customHeight="1" x14ac:dyDescent="0.15"/>
    <row r="95" spans="4:4" ht="15.75" customHeight="1" x14ac:dyDescent="0.15"/>
    <row r="96" spans="4:4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  <row r="1020" ht="15.75" customHeight="1" x14ac:dyDescent="0.15"/>
    <row r="1021" ht="15.75" customHeight="1" x14ac:dyDescent="0.15"/>
    <row r="1022" ht="15.75" customHeight="1" x14ac:dyDescent="0.15"/>
    <row r="1023" ht="15.75" customHeight="1" x14ac:dyDescent="0.15"/>
    <row r="1024" ht="15.75" customHeight="1" x14ac:dyDescent="0.15"/>
    <row r="1025" ht="15.75" customHeight="1" x14ac:dyDescent="0.15"/>
    <row r="1026" ht="15.75" customHeight="1" x14ac:dyDescent="0.15"/>
    <row r="1027" ht="15.75" customHeight="1" x14ac:dyDescent="0.15"/>
    <row r="1028" ht="15.75" customHeight="1" x14ac:dyDescent="0.15"/>
    <row r="1029" ht="15.75" customHeight="1" x14ac:dyDescent="0.15"/>
  </sheetData>
  <protectedRanges>
    <protectedRange algorithmName="SHA-512" hashValue="cd/F2hoqoHxcAhpRb8yfQGIJTRy3xi1JeeC3O6cjfaIIrb2ahtP/gwLshfkHQGTIHFnr7K0wu2dzaDe7w/psRA==" saltValue="WVUCwdSGnUHaqpThndllkw==" spinCount="100000" sqref="C6:C12 C14:C18 C22:C27 C50:C52 C54:C56" name="Input"/>
  </protectedRanges>
  <mergeCells count="20">
    <mergeCell ref="B1:H1"/>
    <mergeCell ref="B13:C13"/>
    <mergeCell ref="B3:C3"/>
    <mergeCell ref="E12:H12"/>
    <mergeCell ref="E3:F9"/>
    <mergeCell ref="E10:F10"/>
    <mergeCell ref="E37:H43"/>
    <mergeCell ref="E11:F11"/>
    <mergeCell ref="E46:H46"/>
    <mergeCell ref="B59:C59"/>
    <mergeCell ref="E55:H55"/>
    <mergeCell ref="E28:F28"/>
    <mergeCell ref="B48:C48"/>
    <mergeCell ref="B47:C47"/>
    <mergeCell ref="E18:F18"/>
    <mergeCell ref="B20:C20"/>
    <mergeCell ref="E20:H20"/>
    <mergeCell ref="E47:H52"/>
    <mergeCell ref="E56:H68"/>
    <mergeCell ref="E30:H30"/>
  </mergeCells>
  <hyperlinks>
    <hyperlink ref="D86" r:id="rId1" xr:uid="{DE6139FC-1AB5-4754-B480-02DCD18C5157}"/>
    <hyperlink ref="B19" r:id="rId2" xr:uid="{C0C3D54B-2DA5-46FD-8B6A-5D832DAAEFC9}"/>
  </hyperlinks>
  <printOptions horizontalCentered="1" verticalCentered="1"/>
  <pageMargins left="0.25" right="0.25" top="0.35" bottom="0.35" header="0.3" footer="0.3"/>
  <pageSetup scale="82" fitToWidth="0" fitToHeight="0" orientation="landscape" r:id="rId3"/>
  <rowBreaks count="1" manualBreakCount="1">
    <brk id="35" max="8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69E0B-4334-4F2A-B17C-4147115549CC}">
  <sheetPr>
    <tabColor rgb="FF92D050"/>
    <outlinePr summaryBelow="0" summaryRight="0"/>
    <pageSetUpPr fitToPage="1"/>
  </sheetPr>
  <dimension ref="B1:M1027"/>
  <sheetViews>
    <sheetView showGridLines="0" view="pageLayout" topLeftCell="A13" zoomScaleNormal="100" zoomScaleSheetLayoutView="75" workbookViewId="0">
      <selection activeCell="F34" sqref="F34"/>
    </sheetView>
  </sheetViews>
  <sheetFormatPr baseColWidth="10" defaultColWidth="14.5" defaultRowHeight="15" customHeight="1" x14ac:dyDescent="0.15"/>
  <cols>
    <col min="1" max="1" width="4.1640625" customWidth="1"/>
    <col min="2" max="2" width="43.83203125" customWidth="1"/>
    <col min="3" max="3" width="10" customWidth="1"/>
    <col min="4" max="4" width="1.6640625" customWidth="1"/>
    <col min="5" max="5" width="2.83203125" customWidth="1"/>
    <col min="6" max="6" width="44.83203125" customWidth="1"/>
    <col min="7" max="7" width="11.83203125" customWidth="1"/>
    <col min="8" max="8" width="16.1640625" customWidth="1"/>
    <col min="9" max="9" width="2.6640625" customWidth="1"/>
    <col min="10" max="10" width="24.1640625" customWidth="1"/>
    <col min="11" max="11" width="17.6640625" customWidth="1"/>
  </cols>
  <sheetData>
    <row r="1" spans="2:13" ht="40.75" customHeight="1" x14ac:dyDescent="0.2">
      <c r="B1" s="227" t="s">
        <v>23</v>
      </c>
      <c r="C1" s="227"/>
      <c r="D1" s="227"/>
      <c r="E1" s="227"/>
      <c r="F1" s="227"/>
      <c r="G1" s="227"/>
      <c r="H1" s="227"/>
      <c r="I1" s="227"/>
      <c r="J1" s="227"/>
    </row>
    <row r="2" spans="2:13" ht="15.5" customHeight="1" x14ac:dyDescent="0.2">
      <c r="B2" s="266" t="s">
        <v>75</v>
      </c>
      <c r="C2" s="266"/>
      <c r="D2" s="266"/>
      <c r="E2" s="266"/>
      <c r="F2" s="266"/>
      <c r="G2" s="266"/>
      <c r="H2" s="266"/>
      <c r="I2" s="38"/>
      <c r="J2" s="38"/>
    </row>
    <row r="3" spans="2:13" ht="7.75" customHeight="1" thickBot="1" x14ac:dyDescent="0.25">
      <c r="B3" s="36"/>
      <c r="C3" s="36"/>
      <c r="D3" s="36"/>
      <c r="E3" s="36"/>
      <c r="F3" s="36"/>
      <c r="G3" s="36"/>
      <c r="H3" s="36"/>
      <c r="I3" s="36"/>
    </row>
    <row r="4" spans="2:13" ht="27" customHeight="1" thickTop="1" x14ac:dyDescent="0.25">
      <c r="B4" s="267" t="s">
        <v>56</v>
      </c>
      <c r="C4" s="268"/>
      <c r="D4" s="35"/>
      <c r="E4" s="35"/>
      <c r="F4" s="269" t="s">
        <v>45</v>
      </c>
      <c r="G4" s="270"/>
      <c r="H4" s="271"/>
      <c r="I4" s="35"/>
    </row>
    <row r="5" spans="2:13" ht="18.5" customHeight="1" x14ac:dyDescent="0.2">
      <c r="B5" s="272" t="s">
        <v>57</v>
      </c>
      <c r="C5" s="273"/>
      <c r="F5" s="39" t="s">
        <v>10</v>
      </c>
      <c r="G5" s="12" t="s">
        <v>20</v>
      </c>
      <c r="H5" s="37" t="s">
        <v>21</v>
      </c>
    </row>
    <row r="6" spans="2:13" ht="18.5" customHeight="1" x14ac:dyDescent="0.2">
      <c r="B6" s="62" t="s">
        <v>13</v>
      </c>
      <c r="C6" s="63" t="s">
        <v>14</v>
      </c>
      <c r="F6" s="49" t="s">
        <v>2</v>
      </c>
      <c r="G6" s="44">
        <f>C22</f>
        <v>4238</v>
      </c>
      <c r="H6" s="45">
        <f>G6*C7</f>
        <v>4238000</v>
      </c>
    </row>
    <row r="7" spans="2:13" ht="18.5" customHeight="1" x14ac:dyDescent="0.2">
      <c r="B7" s="64" t="s">
        <v>37</v>
      </c>
      <c r="C7" s="65">
        <v>1000</v>
      </c>
      <c r="F7" s="49" t="s">
        <v>9</v>
      </c>
      <c r="G7" s="44">
        <f>(G41*C15)+(C15*G42)+(C19*G43)</f>
        <v>7051.2820512820517</v>
      </c>
      <c r="H7" s="45">
        <f>G7*G40</f>
        <v>6769230.7692307699</v>
      </c>
      <c r="I7" s="34"/>
    </row>
    <row r="8" spans="2:13" ht="18.5" customHeight="1" x14ac:dyDescent="0.2">
      <c r="B8" s="64" t="s">
        <v>3</v>
      </c>
      <c r="C8" s="66">
        <v>0.04</v>
      </c>
      <c r="F8" s="49" t="s">
        <v>46</v>
      </c>
      <c r="G8" s="44">
        <f>((G41*C16)*C47)+(G42*C16)+(G43*C20)</f>
        <v>18241.758241758238</v>
      </c>
      <c r="H8" s="45">
        <f>G8*G40</f>
        <v>17512087.91208791</v>
      </c>
      <c r="I8" s="34"/>
    </row>
    <row r="9" spans="2:13" ht="18.5" customHeight="1" thickBot="1" x14ac:dyDescent="0.25">
      <c r="B9" s="64" t="s">
        <v>35</v>
      </c>
      <c r="C9" s="66">
        <v>0.25</v>
      </c>
      <c r="F9" s="53" t="s">
        <v>47</v>
      </c>
      <c r="G9" s="54">
        <f>((G41*C17)*0.1)+(C17*G42)+(G43+C21)</f>
        <v>3619.8901098901101</v>
      </c>
      <c r="H9" s="55">
        <f>G9*G40</f>
        <v>3475094.5054945056</v>
      </c>
      <c r="I9" s="34"/>
      <c r="K9" s="34"/>
    </row>
    <row r="10" spans="2:13" ht="18.5" customHeight="1" thickTop="1" x14ac:dyDescent="0.2">
      <c r="B10" s="64" t="s">
        <v>64</v>
      </c>
      <c r="C10" s="67">
        <v>100000</v>
      </c>
      <c r="F10" s="52" t="s">
        <v>11</v>
      </c>
      <c r="G10" s="51">
        <f>G6</f>
        <v>4238</v>
      </c>
      <c r="H10" s="45">
        <f>G6*G45</f>
        <v>169520</v>
      </c>
      <c r="J10" s="265"/>
      <c r="K10" s="218"/>
      <c r="L10" s="218"/>
      <c r="M10" s="218"/>
    </row>
    <row r="11" spans="2:13" ht="18.5" customHeight="1" thickBot="1" x14ac:dyDescent="0.25">
      <c r="B11" s="64" t="s">
        <v>58</v>
      </c>
      <c r="C11" s="68">
        <v>0.2</v>
      </c>
      <c r="F11" s="50" t="s">
        <v>18</v>
      </c>
      <c r="G11" s="46">
        <f>SUM(G6:G9)</f>
        <v>33150.930402930397</v>
      </c>
      <c r="H11" s="45">
        <f>G11*G40</f>
        <v>31824893.186813179</v>
      </c>
      <c r="J11" s="41"/>
    </row>
    <row r="12" spans="2:13" ht="18.5" customHeight="1" thickTop="1" thickBot="1" x14ac:dyDescent="0.25">
      <c r="B12" s="64" t="s">
        <v>38</v>
      </c>
      <c r="C12" s="67">
        <v>80000</v>
      </c>
      <c r="F12" s="59" t="s">
        <v>25</v>
      </c>
      <c r="G12" s="60"/>
      <c r="H12" s="61">
        <f>H10+H11</f>
        <v>31994413.186813179</v>
      </c>
      <c r="J12" s="41"/>
    </row>
    <row r="13" spans="2:13" ht="18.5" customHeight="1" thickTop="1" thickBot="1" x14ac:dyDescent="0.2">
      <c r="B13" s="69" t="s">
        <v>26</v>
      </c>
      <c r="C13" s="70">
        <v>150000</v>
      </c>
      <c r="J13" s="40"/>
      <c r="K13" s="34"/>
    </row>
    <row r="14" spans="2:13" ht="18.5" customHeight="1" x14ac:dyDescent="0.2">
      <c r="B14" s="228" t="s">
        <v>5</v>
      </c>
      <c r="C14" s="229"/>
      <c r="F14" s="253" t="s">
        <v>70</v>
      </c>
      <c r="G14" s="254"/>
      <c r="H14" s="255"/>
      <c r="J14" s="41"/>
    </row>
    <row r="15" spans="2:13" ht="18.5" customHeight="1" x14ac:dyDescent="0.2">
      <c r="B15" s="71" t="s">
        <v>9</v>
      </c>
      <c r="C15" s="67">
        <v>14</v>
      </c>
      <c r="D15" s="91"/>
      <c r="F15" s="16" t="s">
        <v>12</v>
      </c>
      <c r="G15" s="12" t="s">
        <v>20</v>
      </c>
      <c r="H15" s="47" t="s">
        <v>21</v>
      </c>
      <c r="J15" s="40"/>
    </row>
    <row r="16" spans="2:13" ht="18.5" customHeight="1" x14ac:dyDescent="0.2">
      <c r="B16" s="71" t="s">
        <v>46</v>
      </c>
      <c r="C16" s="65">
        <v>90</v>
      </c>
      <c r="F16" s="13" t="s">
        <v>59</v>
      </c>
      <c r="G16" s="44">
        <f>(G7/C15)*C25</f>
        <v>1510.9890109890111</v>
      </c>
      <c r="H16" s="48">
        <f>G16*G40</f>
        <v>1450549.4505494507</v>
      </c>
      <c r="I16" s="93"/>
      <c r="J16" s="40"/>
    </row>
    <row r="17" spans="2:10" ht="18.5" customHeight="1" thickBot="1" x14ac:dyDescent="0.25">
      <c r="B17" s="72" t="s">
        <v>47</v>
      </c>
      <c r="C17" s="73">
        <v>30</v>
      </c>
      <c r="F17" s="13" t="s">
        <v>60</v>
      </c>
      <c r="G17" s="44">
        <f>(G8/C16)*C26</f>
        <v>40.537240537240535</v>
      </c>
      <c r="H17" s="48">
        <f>G40*G17</f>
        <v>38915.750915750912</v>
      </c>
      <c r="I17" s="94"/>
      <c r="J17" s="40"/>
    </row>
    <row r="18" spans="2:10" ht="18.5" customHeight="1" x14ac:dyDescent="0.2">
      <c r="B18" s="228" t="s">
        <v>6</v>
      </c>
      <c r="C18" s="229"/>
      <c r="F18" s="13" t="s">
        <v>61</v>
      </c>
      <c r="G18" s="44">
        <f>(G9/C17)*C27</f>
        <v>1206.6300366300366</v>
      </c>
      <c r="H18" s="48">
        <f>G40*G18</f>
        <v>1158364.8351648352</v>
      </c>
      <c r="I18" s="95"/>
    </row>
    <row r="19" spans="2:10" ht="18.5" customHeight="1" x14ac:dyDescent="0.2">
      <c r="B19" s="71" t="s">
        <v>9</v>
      </c>
      <c r="C19" s="74">
        <v>10</v>
      </c>
      <c r="D19" s="15"/>
      <c r="E19" s="15"/>
      <c r="F19" s="17" t="s">
        <v>71</v>
      </c>
      <c r="G19" s="44">
        <f>G6</f>
        <v>4238</v>
      </c>
      <c r="H19" s="48">
        <f>G19*(C28*G45)</f>
        <v>33904</v>
      </c>
      <c r="J19" s="43"/>
    </row>
    <row r="20" spans="2:10" ht="18.5" customHeight="1" x14ac:dyDescent="0.2">
      <c r="B20" s="71" t="s">
        <v>46</v>
      </c>
      <c r="C20" s="75">
        <v>10</v>
      </c>
      <c r="D20" s="1"/>
      <c r="E20" s="1"/>
      <c r="F20" s="17" t="s">
        <v>62</v>
      </c>
      <c r="G20" s="44">
        <f>G49</f>
        <v>20457.28571428571</v>
      </c>
      <c r="H20" s="48">
        <f>G20*(C29*G46)</f>
        <v>1022864.2857142854</v>
      </c>
      <c r="I20" s="34"/>
      <c r="J20" s="87"/>
    </row>
    <row r="21" spans="2:10" ht="18.5" customHeight="1" thickBot="1" x14ac:dyDescent="0.25">
      <c r="B21" s="72" t="s">
        <v>47</v>
      </c>
      <c r="C21" s="76">
        <v>10</v>
      </c>
      <c r="D21" s="2"/>
      <c r="E21" s="2"/>
      <c r="F21" s="17" t="s">
        <v>63</v>
      </c>
      <c r="G21" s="44">
        <f>C30*G44</f>
        <v>144.23076923076923</v>
      </c>
      <c r="H21" s="48">
        <f>G21*C7</f>
        <v>144230.76923076922</v>
      </c>
      <c r="J21" s="42"/>
    </row>
    <row r="22" spans="2:10" ht="18.5" customHeight="1" thickTop="1" thickBot="1" x14ac:dyDescent="0.25">
      <c r="B22" s="77" t="s">
        <v>72</v>
      </c>
      <c r="C22" s="78">
        <f>C49</f>
        <v>4238</v>
      </c>
      <c r="D22" s="2"/>
      <c r="E22" s="2"/>
      <c r="F22" s="56" t="s">
        <v>65</v>
      </c>
      <c r="G22" s="57">
        <f>SUM(G16:G21)</f>
        <v>27597.672771672766</v>
      </c>
      <c r="H22" s="58">
        <f>SUM(H16:H21)</f>
        <v>3848829.0915750912</v>
      </c>
      <c r="J22" s="88"/>
    </row>
    <row r="23" spans="2:10" ht="34.25" customHeight="1" thickTop="1" x14ac:dyDescent="0.2">
      <c r="B23" s="256" t="s">
        <v>55</v>
      </c>
      <c r="C23" s="257"/>
      <c r="D23" s="4"/>
      <c r="E23" s="4"/>
      <c r="F23" s="20"/>
      <c r="G23" s="20"/>
      <c r="H23" s="20"/>
    </row>
    <row r="24" spans="2:10" ht="18.5" customHeight="1" x14ac:dyDescent="0.15">
      <c r="B24" s="79" t="s">
        <v>12</v>
      </c>
      <c r="C24" s="80" t="s">
        <v>14</v>
      </c>
      <c r="D24" s="4"/>
      <c r="E24" s="4"/>
    </row>
    <row r="25" spans="2:10" ht="18.5" customHeight="1" x14ac:dyDescent="0.15">
      <c r="B25" s="81" t="s">
        <v>15</v>
      </c>
      <c r="C25" s="65">
        <v>3</v>
      </c>
      <c r="D25" s="1"/>
      <c r="E25" s="1"/>
      <c r="H25" s="14"/>
    </row>
    <row r="26" spans="2:10" ht="18.5" customHeight="1" x14ac:dyDescent="0.15">
      <c r="B26" s="82" t="s">
        <v>16</v>
      </c>
      <c r="C26" s="92">
        <v>0.2</v>
      </c>
      <c r="D26" s="1"/>
      <c r="E26" s="1"/>
      <c r="J26" s="5"/>
    </row>
    <row r="27" spans="2:10" ht="18.5" customHeight="1" x14ac:dyDescent="0.15">
      <c r="B27" s="82" t="s">
        <v>17</v>
      </c>
      <c r="C27" s="65">
        <v>10</v>
      </c>
      <c r="D27" s="1"/>
      <c r="E27" s="1"/>
    </row>
    <row r="28" spans="2:10" ht="18.5" customHeight="1" x14ac:dyDescent="0.15">
      <c r="B28" s="83" t="s">
        <v>24</v>
      </c>
      <c r="C28" s="84">
        <v>0.2</v>
      </c>
      <c r="D28" s="1"/>
      <c r="E28" s="1"/>
    </row>
    <row r="29" spans="2:10" ht="18.5" customHeight="1" x14ac:dyDescent="0.2">
      <c r="B29" s="83" t="s">
        <v>22</v>
      </c>
      <c r="C29" s="84">
        <v>0.2</v>
      </c>
      <c r="D29" s="1"/>
      <c r="E29" s="1"/>
      <c r="F29" s="9"/>
      <c r="G29" s="9"/>
      <c r="H29" s="10"/>
    </row>
    <row r="30" spans="2:10" ht="18.5" customHeight="1" thickBot="1" x14ac:dyDescent="0.25">
      <c r="B30" s="85" t="s">
        <v>69</v>
      </c>
      <c r="C30" s="73">
        <v>2</v>
      </c>
      <c r="D30" s="8"/>
      <c r="E30" s="8"/>
      <c r="F30" s="258" t="s">
        <v>73</v>
      </c>
      <c r="G30" s="258"/>
      <c r="H30" s="258"/>
      <c r="I30" s="11"/>
    </row>
    <row r="31" spans="2:10" ht="17.5" customHeight="1" x14ac:dyDescent="0.15">
      <c r="D31" s="4"/>
      <c r="E31" s="4"/>
      <c r="F31" s="89"/>
      <c r="G31" s="89"/>
      <c r="H31" s="89"/>
    </row>
    <row r="32" spans="2:10" ht="13" x14ac:dyDescent="0.15">
      <c r="D32" s="1"/>
      <c r="E32" s="1"/>
      <c r="F32" s="89"/>
      <c r="G32" s="89"/>
      <c r="H32" s="89"/>
      <c r="I32" s="89"/>
      <c r="J32" s="3"/>
    </row>
    <row r="33" spans="2:10" ht="13.75" customHeight="1" x14ac:dyDescent="0.15">
      <c r="D33" s="1"/>
      <c r="E33" s="1"/>
      <c r="F33" s="89"/>
      <c r="G33" s="89"/>
      <c r="H33" s="89"/>
      <c r="I33" s="89"/>
      <c r="J33" s="3"/>
    </row>
    <row r="34" spans="2:10" ht="13.75" customHeight="1" x14ac:dyDescent="0.15">
      <c r="D34" s="8"/>
      <c r="E34" s="8"/>
      <c r="F34" s="1"/>
      <c r="G34" s="1"/>
      <c r="I34" s="89"/>
      <c r="J34" s="3"/>
    </row>
    <row r="35" spans="2:10" ht="13.75" customHeight="1" x14ac:dyDescent="0.15">
      <c r="D35" s="1"/>
      <c r="E35" s="1"/>
      <c r="F35" s="1"/>
      <c r="G35" s="1"/>
      <c r="J35" s="3"/>
    </row>
    <row r="36" spans="2:10" ht="13.75" customHeight="1" x14ac:dyDescent="0.15">
      <c r="D36" s="1"/>
      <c r="E36" s="1"/>
      <c r="J36" s="3"/>
    </row>
    <row r="37" spans="2:10" ht="13.75" customHeight="1" x14ac:dyDescent="0.2">
      <c r="D37" s="1"/>
      <c r="E37" s="1"/>
      <c r="F37" s="6"/>
      <c r="G37" s="90"/>
    </row>
    <row r="38" spans="2:10" ht="13.75" customHeight="1" x14ac:dyDescent="0.2">
      <c r="B38" s="34"/>
      <c r="D38" s="1"/>
      <c r="E38" s="1"/>
      <c r="F38" s="6"/>
    </row>
    <row r="39" spans="2:10" ht="13.25" customHeight="1" x14ac:dyDescent="0.15">
      <c r="B39" s="261" t="s">
        <v>19</v>
      </c>
      <c r="C39" s="262"/>
      <c r="F39" s="259" t="s">
        <v>28</v>
      </c>
      <c r="G39" s="259"/>
      <c r="H39" s="260"/>
    </row>
    <row r="40" spans="2:10" ht="12.5" customHeight="1" x14ac:dyDescent="0.15">
      <c r="B40" s="263" t="s">
        <v>48</v>
      </c>
      <c r="C40" s="264"/>
      <c r="F40" s="96" t="s">
        <v>1</v>
      </c>
      <c r="G40" s="97">
        <f>C7-(C7*C8)</f>
        <v>960</v>
      </c>
      <c r="H40" s="260"/>
    </row>
    <row r="41" spans="2:10" ht="12.5" customHeight="1" x14ac:dyDescent="0.15">
      <c r="B41" s="96" t="s">
        <v>27</v>
      </c>
      <c r="C41" s="18">
        <v>2080</v>
      </c>
      <c r="F41" s="96" t="s">
        <v>34</v>
      </c>
      <c r="G41" s="98">
        <f>(C10/252)</f>
        <v>396.82539682539681</v>
      </c>
      <c r="H41" s="260"/>
    </row>
    <row r="42" spans="2:10" ht="12.5" customHeight="1" thickBot="1" x14ac:dyDescent="0.2">
      <c r="B42" s="104" t="s">
        <v>29</v>
      </c>
      <c r="C42" s="21">
        <v>252</v>
      </c>
      <c r="F42" s="96" t="s">
        <v>74</v>
      </c>
      <c r="G42" s="98">
        <f>0.2*G41</f>
        <v>79.365079365079367</v>
      </c>
      <c r="H42" s="260"/>
    </row>
    <row r="43" spans="2:10" ht="26.5" customHeight="1" x14ac:dyDescent="0.15">
      <c r="B43" s="248" t="s">
        <v>50</v>
      </c>
      <c r="C43" s="108"/>
      <c r="F43" s="96" t="s">
        <v>39</v>
      </c>
      <c r="G43" s="99">
        <f>C12/2080</f>
        <v>38.46153846153846</v>
      </c>
      <c r="H43" s="260"/>
    </row>
    <row r="44" spans="2:10" ht="15.5" customHeight="1" x14ac:dyDescent="0.15">
      <c r="B44" s="249"/>
      <c r="C44" s="109"/>
      <c r="F44" s="96" t="s">
        <v>33</v>
      </c>
      <c r="G44" s="100">
        <f>C13/C41</f>
        <v>72.115384615384613</v>
      </c>
      <c r="H44" s="260"/>
    </row>
    <row r="45" spans="2:10" ht="14" x14ac:dyDescent="0.15">
      <c r="B45" s="250"/>
      <c r="C45" s="109" t="s">
        <v>49</v>
      </c>
      <c r="F45" s="96" t="s">
        <v>4</v>
      </c>
      <c r="G45" s="97">
        <f>C7*C8</f>
        <v>40</v>
      </c>
      <c r="H45" s="260"/>
    </row>
    <row r="46" spans="2:10" ht="13" x14ac:dyDescent="0.15">
      <c r="B46" s="105" t="s">
        <v>9</v>
      </c>
      <c r="C46" s="19">
        <v>0</v>
      </c>
      <c r="F46" s="96" t="s">
        <v>36</v>
      </c>
      <c r="G46" s="97">
        <f>C9*C7</f>
        <v>250</v>
      </c>
      <c r="H46" s="260"/>
    </row>
    <row r="47" spans="2:10" ht="13" x14ac:dyDescent="0.15">
      <c r="B47" s="105" t="s">
        <v>7</v>
      </c>
      <c r="C47" s="19">
        <v>0.3</v>
      </c>
      <c r="F47" s="96" t="s">
        <v>66</v>
      </c>
      <c r="G47" s="101">
        <f>(G6+(G7/2))</f>
        <v>7763.6410256410254</v>
      </c>
      <c r="H47" s="260"/>
    </row>
    <row r="48" spans="2:10" ht="14" thickBot="1" x14ac:dyDescent="0.2">
      <c r="B48" s="106" t="s">
        <v>8</v>
      </c>
      <c r="C48" s="23">
        <v>0.1</v>
      </c>
      <c r="F48" s="96" t="s">
        <v>67</v>
      </c>
      <c r="G48" s="102">
        <f>G11</f>
        <v>33150.930402930397</v>
      </c>
      <c r="H48" s="260"/>
    </row>
    <row r="49" spans="2:9" ht="15.75" customHeight="1" x14ac:dyDescent="0.15">
      <c r="B49" s="107" t="s">
        <v>51</v>
      </c>
      <c r="C49" s="22">
        <v>4238</v>
      </c>
      <c r="F49" s="96" t="s">
        <v>68</v>
      </c>
      <c r="G49" s="103">
        <f>MEDIAN(G47:G48)</f>
        <v>20457.28571428571</v>
      </c>
      <c r="H49" s="260"/>
    </row>
    <row r="50" spans="2:9" ht="15.75" customHeight="1" thickBot="1" x14ac:dyDescent="0.2">
      <c r="B50" s="1"/>
      <c r="C50" s="24"/>
      <c r="F50" s="86"/>
    </row>
    <row r="51" spans="2:9" ht="28.25" customHeight="1" x14ac:dyDescent="0.15">
      <c r="B51" s="251" t="s">
        <v>76</v>
      </c>
      <c r="C51" s="252"/>
    </row>
    <row r="52" spans="2:9" ht="111" customHeight="1" x14ac:dyDescent="0.15">
      <c r="B52" s="31" t="s">
        <v>52</v>
      </c>
      <c r="C52" s="32" t="s">
        <v>0</v>
      </c>
    </row>
    <row r="53" spans="2:9" ht="15.75" customHeight="1" x14ac:dyDescent="0.15">
      <c r="B53" s="25" t="s">
        <v>30</v>
      </c>
      <c r="C53" s="26"/>
    </row>
    <row r="54" spans="2:9" ht="13" x14ac:dyDescent="0.15">
      <c r="B54" s="27" t="s">
        <v>40</v>
      </c>
      <c r="C54" s="26"/>
    </row>
    <row r="55" spans="2:9" ht="15.75" customHeight="1" x14ac:dyDescent="0.15">
      <c r="B55" s="25" t="s">
        <v>32</v>
      </c>
      <c r="C55" s="26"/>
      <c r="I55" s="14"/>
    </row>
    <row r="56" spans="2:9" ht="15.75" customHeight="1" x14ac:dyDescent="0.15">
      <c r="B56" s="25" t="s">
        <v>31</v>
      </c>
      <c r="C56" s="26"/>
    </row>
    <row r="57" spans="2:9" ht="15.75" customHeight="1" x14ac:dyDescent="0.15">
      <c r="B57" s="27" t="s">
        <v>41</v>
      </c>
      <c r="C57" s="26"/>
    </row>
    <row r="58" spans="2:9" ht="15.75" customHeight="1" x14ac:dyDescent="0.15">
      <c r="B58" s="27" t="s">
        <v>42</v>
      </c>
      <c r="C58" s="26"/>
    </row>
    <row r="59" spans="2:9" ht="13" x14ac:dyDescent="0.15">
      <c r="B59" s="27" t="s">
        <v>43</v>
      </c>
      <c r="C59" s="26"/>
    </row>
    <row r="60" spans="2:9" ht="14" thickBot="1" x14ac:dyDescent="0.2">
      <c r="B60" s="28" t="s">
        <v>44</v>
      </c>
      <c r="C60" s="26"/>
    </row>
    <row r="61" spans="2:9" ht="14" thickBot="1" x14ac:dyDescent="0.2">
      <c r="B61" s="29" t="s">
        <v>53</v>
      </c>
      <c r="C61" s="30">
        <f>SUM(C53:C60)</f>
        <v>0</v>
      </c>
    </row>
    <row r="62" spans="2:9" ht="13" x14ac:dyDescent="0.15">
      <c r="D62" s="15"/>
      <c r="E62" s="15"/>
    </row>
    <row r="63" spans="2:9" ht="13" x14ac:dyDescent="0.15">
      <c r="B63" s="33" t="s">
        <v>54</v>
      </c>
      <c r="G63" s="15"/>
      <c r="H63" s="7"/>
    </row>
    <row r="64" spans="2:9" ht="13" x14ac:dyDescent="0.15"/>
    <row r="65" spans="4:8" ht="13" x14ac:dyDescent="0.15"/>
    <row r="66" spans="4:8" ht="13" x14ac:dyDescent="0.15">
      <c r="D66" s="1"/>
      <c r="E66" s="1"/>
      <c r="H66" s="14"/>
    </row>
    <row r="67" spans="4:8" ht="13" x14ac:dyDescent="0.15">
      <c r="D67" s="1"/>
      <c r="E67" s="1"/>
    </row>
    <row r="68" spans="4:8" ht="13" x14ac:dyDescent="0.15"/>
    <row r="69" spans="4:8" ht="15.75" customHeight="1" x14ac:dyDescent="0.15"/>
    <row r="70" spans="4:8" ht="15.75" customHeight="1" x14ac:dyDescent="0.15"/>
    <row r="71" spans="4:8" ht="13" x14ac:dyDescent="0.15"/>
    <row r="72" spans="4:8" ht="15.75" customHeight="1" x14ac:dyDescent="0.15"/>
    <row r="73" spans="4:8" ht="15.75" customHeight="1" x14ac:dyDescent="0.15"/>
    <row r="74" spans="4:8" ht="15.75" customHeight="1" x14ac:dyDescent="0.15"/>
    <row r="75" spans="4:8" ht="15.75" customHeight="1" x14ac:dyDescent="0.15"/>
    <row r="76" spans="4:8" ht="15.75" customHeight="1" x14ac:dyDescent="0.15"/>
    <row r="77" spans="4:8" ht="15.75" customHeight="1" x14ac:dyDescent="0.15"/>
    <row r="78" spans="4:8" ht="15.75" customHeight="1" x14ac:dyDescent="0.15"/>
    <row r="79" spans="4:8" ht="15.75" customHeight="1" x14ac:dyDescent="0.15"/>
    <row r="80" spans="4:8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  <row r="1020" ht="15.75" customHeight="1" x14ac:dyDescent="0.15"/>
    <row r="1021" ht="15.75" customHeight="1" x14ac:dyDescent="0.15"/>
    <row r="1022" ht="15.75" customHeight="1" x14ac:dyDescent="0.15"/>
    <row r="1023" ht="15.75" customHeight="1" x14ac:dyDescent="0.15"/>
    <row r="1024" ht="15.75" customHeight="1" x14ac:dyDescent="0.15"/>
    <row r="1025" ht="15.75" customHeight="1" x14ac:dyDescent="0.15"/>
    <row r="1026" ht="15.75" customHeight="1" x14ac:dyDescent="0.15"/>
    <row r="1027" ht="15.75" customHeight="1" x14ac:dyDescent="0.15"/>
  </sheetData>
  <mergeCells count="17">
    <mergeCell ref="J10:M10"/>
    <mergeCell ref="B1:J1"/>
    <mergeCell ref="B2:H2"/>
    <mergeCell ref="B4:C4"/>
    <mergeCell ref="F4:H4"/>
    <mergeCell ref="B5:C5"/>
    <mergeCell ref="B43:B45"/>
    <mergeCell ref="B51:C51"/>
    <mergeCell ref="B14:C14"/>
    <mergeCell ref="F14:H14"/>
    <mergeCell ref="B18:C18"/>
    <mergeCell ref="B23:C23"/>
    <mergeCell ref="F30:H30"/>
    <mergeCell ref="F39:G39"/>
    <mergeCell ref="H39:H49"/>
    <mergeCell ref="B39:C39"/>
    <mergeCell ref="B40:C40"/>
  </mergeCells>
  <hyperlinks>
    <hyperlink ref="B63" r:id="rId1" display="https://www.shrm.org/about-shrm/press-room/press-releases/pages/human-capital-benchmarking-report.aspx" xr:uid="{170823E3-807E-4D42-93D5-EA993863D9D9}"/>
  </hyperlinks>
  <pageMargins left="0.25" right="0.25" top="0.31666666666666665" bottom="0.55208333333333337" header="0.3" footer="0.3"/>
  <pageSetup scale="49" orientation="landscape" r:id="rId2"/>
  <headerFooter>
    <oddFooter>&amp;Cwww.preppio.com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New hire calculator</vt:lpstr>
      <vt:lpstr>revised 102921</vt:lpstr>
      <vt:lpstr>'New hire calculator'!Print_Area</vt:lpstr>
      <vt:lpstr>'revised 102921'!Print_Area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Hansen</dc:creator>
  <cp:lastModifiedBy>Amin Fard</cp:lastModifiedBy>
  <cp:lastPrinted>2021-11-10T03:48:13Z</cp:lastPrinted>
  <dcterms:created xsi:type="dcterms:W3CDTF">2021-08-30T03:03:43Z</dcterms:created>
  <dcterms:modified xsi:type="dcterms:W3CDTF">2023-12-12T15:39:44Z</dcterms:modified>
</cp:coreProperties>
</file>